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C:\Users\chris.bachman\Documents\"/>
    </mc:Choice>
  </mc:AlternateContent>
  <xr:revisionPtr revIDLastSave="0" documentId="13_ncr:1_{0D96D44F-B956-4547-8376-F1CA689F52CC}" xr6:coauthVersionLast="47" xr6:coauthVersionMax="47" xr10:uidLastSave="{00000000-0000-0000-0000-000000000000}"/>
  <bookViews>
    <workbookView xWindow="-28920" yWindow="-120" windowWidth="29040" windowHeight="15840" xr2:uid="{82B9FABB-741A-487B-9412-8D9F0D5139C4}"/>
  </bookViews>
  <sheets>
    <sheet name="Introduction" sheetId="8" r:id="rId1"/>
    <sheet name="Tool" sheetId="7" r:id="rId2"/>
  </sheets>
  <definedNames>
    <definedName name="bcfCH4">Tool!$A$33</definedName>
    <definedName name="bcmCH4">Tool!$A$18</definedName>
    <definedName name="btu">Tool!$A$92</definedName>
    <definedName name="cubicFeetCH4">Tool!$A$24</definedName>
    <definedName name="cubicMetersCH4">Tool!$A$9</definedName>
    <definedName name="kgCH4">Tool!$A$52</definedName>
    <definedName name="lbCH4">Tool!$A$39</definedName>
    <definedName name="mj">Tool!$A$107</definedName>
    <definedName name="mmBtu">Tool!$A$101</definedName>
    <definedName name="tonnesCH4">Tool!$A$65</definedName>
    <definedName name="tonsCH4">Tool!$A$79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7" l="1"/>
  <c r="C117" i="7"/>
  <c r="C116" i="7"/>
  <c r="C115" i="7"/>
  <c r="C114" i="7"/>
  <c r="C113" i="7"/>
  <c r="C112" i="7"/>
  <c r="C111" i="7"/>
  <c r="C110" i="7"/>
  <c r="C109" i="7"/>
  <c r="C108" i="7"/>
  <c r="C107" i="7"/>
  <c r="C105" i="7"/>
  <c r="C104" i="7"/>
  <c r="C103" i="7"/>
  <c r="C102" i="7"/>
  <c r="C101" i="7"/>
  <c r="C100" i="7"/>
  <c r="C99" i="7"/>
  <c r="C98" i="7"/>
  <c r="C97" i="7"/>
  <c r="C96" i="7"/>
  <c r="C95" i="7"/>
  <c r="C94" i="7"/>
  <c r="C93" i="7"/>
  <c r="C92" i="7"/>
  <c r="C90" i="7"/>
  <c r="C89" i="7"/>
  <c r="C88" i="7"/>
  <c r="C87" i="7"/>
  <c r="C86" i="7"/>
  <c r="C85" i="7"/>
  <c r="C84" i="7"/>
  <c r="C83" i="7"/>
  <c r="C82" i="7"/>
  <c r="C81" i="7"/>
  <c r="C80" i="7"/>
  <c r="C79" i="7"/>
  <c r="C77" i="7"/>
  <c r="C76" i="7"/>
  <c r="C75" i="7"/>
  <c r="C74" i="7"/>
  <c r="C73" i="7"/>
  <c r="C72" i="7"/>
  <c r="C71" i="7"/>
  <c r="C70" i="7"/>
  <c r="C69" i="7"/>
  <c r="C68" i="7"/>
  <c r="C67" i="7"/>
  <c r="C66" i="7"/>
  <c r="C65" i="7"/>
  <c r="C63" i="7"/>
  <c r="C62" i="7"/>
  <c r="C61" i="7"/>
  <c r="C60" i="7"/>
  <c r="C59" i="7"/>
  <c r="C58" i="7"/>
  <c r="C57" i="7"/>
  <c r="C56" i="7"/>
  <c r="C55" i="7"/>
  <c r="C54" i="7"/>
  <c r="C53" i="7"/>
  <c r="C52" i="7"/>
  <c r="C50" i="7"/>
  <c r="C49" i="7"/>
  <c r="C48" i="7"/>
  <c r="C47" i="7"/>
  <c r="C46" i="7"/>
  <c r="C45" i="7"/>
  <c r="C44" i="7"/>
  <c r="C43" i="7"/>
  <c r="C42" i="7"/>
  <c r="C41" i="7"/>
  <c r="C40" i="7"/>
  <c r="C39" i="7"/>
  <c r="C37" i="7"/>
  <c r="C36" i="7"/>
  <c r="C35" i="7"/>
  <c r="C34" i="7"/>
  <c r="C33" i="7"/>
  <c r="C32" i="7"/>
  <c r="C31" i="7"/>
  <c r="C30" i="7"/>
  <c r="C29" i="7"/>
  <c r="C28" i="7"/>
  <c r="C27" i="7"/>
  <c r="C26" i="7"/>
  <c r="C25" i="7"/>
  <c r="C24" i="7"/>
  <c r="C22" i="7"/>
  <c r="C21" i="7"/>
  <c r="C20" i="7"/>
  <c r="C19" i="7"/>
  <c r="C18" i="7"/>
  <c r="C17" i="7"/>
  <c r="C16" i="7"/>
  <c r="C15" i="7"/>
  <c r="C14" i="7"/>
  <c r="C13" i="7"/>
  <c r="C12" i="7"/>
  <c r="C11" i="7"/>
  <c r="C10" i="7"/>
  <c r="C9" i="7"/>
  <c r="E116" i="7"/>
  <c r="E103" i="7"/>
  <c r="E88" i="7"/>
  <c r="E75" i="7"/>
  <c r="E61" i="7"/>
  <c r="E48" i="7"/>
  <c r="E35" i="7"/>
  <c r="E20" i="7"/>
  <c r="E118" i="7"/>
  <c r="E105" i="7"/>
  <c r="E90" i="7"/>
  <c r="E77" i="7"/>
  <c r="E63" i="7"/>
  <c r="E50" i="7"/>
  <c r="E37" i="7"/>
  <c r="E22" i="7"/>
  <c r="E117" i="7"/>
  <c r="E104" i="7"/>
  <c r="E89" i="7"/>
  <c r="E76" i="7"/>
  <c r="E62" i="7"/>
  <c r="E49" i="7"/>
  <c r="E36" i="7"/>
  <c r="E21" i="7"/>
  <c r="E115" i="7"/>
  <c r="E102" i="7"/>
  <c r="E87" i="7"/>
  <c r="E74" i="7"/>
  <c r="E60" i="7"/>
  <c r="E47" i="7"/>
  <c r="E34" i="7"/>
  <c r="E19" i="7"/>
  <c r="C7" i="7"/>
  <c r="C6" i="7"/>
  <c r="C5" i="7"/>
  <c r="C4" i="7"/>
  <c r="C3" i="7"/>
</calcChain>
</file>

<file path=xl/sharedStrings.xml><?xml version="1.0" encoding="utf-8"?>
<sst xmlns="http://schemas.openxmlformats.org/spreadsheetml/2006/main" count="284" uniqueCount="73">
  <si>
    <t>Coal Mine Methane Units Converter</t>
  </si>
  <si>
    <t xml:space="preserve">Updated September 2023, United States Environmental Protection Agency
</t>
  </si>
  <si>
    <t>About this Tool</t>
  </si>
  <si>
    <r>
      <t>This tool converts methane (CH</t>
    </r>
    <r>
      <rPr>
        <vertAlign val="subscript"/>
        <sz val="11"/>
        <color theme="1"/>
        <rFont val="Calibri"/>
        <family val="2"/>
      </rPr>
      <t>4</t>
    </r>
    <r>
      <rPr>
        <sz val="11"/>
        <color theme="1"/>
        <rFont val="Calibri"/>
        <family val="2"/>
      </rPr>
      <t>) emissions to metric tons of carbon dioxide (CO</t>
    </r>
    <r>
      <rPr>
        <vertAlign val="subscript"/>
        <sz val="11"/>
        <color theme="1"/>
        <rFont val="Calibri"/>
        <family val="2"/>
      </rPr>
      <t>2</t>
    </r>
    <r>
      <rPr>
        <sz val="11"/>
        <color theme="1"/>
        <rFont val="Calibri"/>
        <family val="2"/>
      </rPr>
      <t>) equivalent (MTCO</t>
    </r>
    <r>
      <rPr>
        <vertAlign val="subscript"/>
        <sz val="11"/>
        <color theme="1"/>
        <rFont val="Calibri"/>
        <family val="2"/>
      </rPr>
      <t>2</t>
    </r>
    <r>
      <rPr>
        <sz val="11"/>
        <color theme="1"/>
        <rFont val="Calibri"/>
        <family val="2"/>
      </rPr>
      <t xml:space="preserve">e) and a variety of other measurement units and greenhouse gas (GHG) equivalencies.  These abstract equivalencies are also translated into relatable terms, such as annual emissions from cars or households. 
The latest update to this tool incorporates a global warming potential (GWP) value of 28 for methane. 
NOTE:  Calculations for conversions are approximate and should not be used for emission inventories or formal carbon emissions analysis. 
</t>
    </r>
  </si>
  <si>
    <t>Learn more about GWPs</t>
  </si>
  <si>
    <t>Explore additional GHG equivalencies using EPA's Greenhouse Gas Equivalencies Calculator</t>
  </si>
  <si>
    <t>How to Use this Tool</t>
  </si>
  <si>
    <t>First, select the appropriate unit based on the value you wish to convert. Enter your value into the Input column to generate the conversion(s). There are several options.</t>
  </si>
  <si>
    <t>Units Conversion</t>
  </si>
  <si>
    <t>Converts values for common units</t>
  </si>
  <si>
    <t>Convert methane (CH4) amounts to other units and express GHG equivalencies when:</t>
  </si>
  <si>
    <r>
      <t>Methane is measured in cubic meters (m</t>
    </r>
    <r>
      <rPr>
        <vertAlign val="superscript"/>
        <sz val="11"/>
        <color theme="1"/>
        <rFont val="Calibri"/>
        <family val="2"/>
      </rPr>
      <t>3</t>
    </r>
    <r>
      <rPr>
        <sz val="11"/>
        <color theme="1"/>
        <rFont val="Calibri"/>
        <family val="2"/>
      </rPr>
      <t xml:space="preserve"> CH</t>
    </r>
    <r>
      <rPr>
        <vertAlign val="subscript"/>
        <sz val="11"/>
        <color theme="1"/>
        <rFont val="Calibri"/>
        <family val="2"/>
      </rPr>
      <t>4</t>
    </r>
    <r>
      <rPr>
        <sz val="11"/>
        <color theme="1"/>
        <rFont val="Calibri"/>
        <family val="2"/>
      </rPr>
      <t>)</t>
    </r>
  </si>
  <si>
    <r>
      <t>Methane is measured in cubic feet (ft</t>
    </r>
    <r>
      <rPr>
        <vertAlign val="superscript"/>
        <sz val="11"/>
        <color theme="1"/>
        <rFont val="Calibri"/>
        <family val="2"/>
      </rPr>
      <t>3</t>
    </r>
    <r>
      <rPr>
        <sz val="11"/>
        <color theme="1"/>
        <rFont val="Calibri"/>
        <family val="2"/>
      </rPr>
      <t xml:space="preserve"> CH</t>
    </r>
    <r>
      <rPr>
        <vertAlign val="subscript"/>
        <sz val="11"/>
        <color theme="1"/>
        <rFont val="Calibri"/>
        <family val="2"/>
      </rPr>
      <t>4</t>
    </r>
    <r>
      <rPr>
        <sz val="11"/>
        <color theme="1"/>
        <rFont val="Calibri"/>
        <family val="2"/>
      </rPr>
      <t>)</t>
    </r>
  </si>
  <si>
    <r>
      <t>Methane is measured in pounds (lbs CH</t>
    </r>
    <r>
      <rPr>
        <vertAlign val="subscript"/>
        <sz val="11"/>
        <color theme="1"/>
        <rFont val="Calibri"/>
        <family val="2"/>
      </rPr>
      <t>4</t>
    </r>
    <r>
      <rPr>
        <sz val="11"/>
        <color theme="1"/>
        <rFont val="Calibri"/>
        <family val="2"/>
      </rPr>
      <t>)</t>
    </r>
  </si>
  <si>
    <r>
      <t>Methane is measured in kilograms (kg CH</t>
    </r>
    <r>
      <rPr>
        <vertAlign val="subscript"/>
        <sz val="11"/>
        <color theme="1"/>
        <rFont val="Calibri"/>
        <family val="2"/>
      </rPr>
      <t>4</t>
    </r>
    <r>
      <rPr>
        <sz val="11"/>
        <color theme="1"/>
        <rFont val="Calibri"/>
        <family val="2"/>
      </rPr>
      <t>)</t>
    </r>
  </si>
  <si>
    <r>
      <t>Methane is measured in metric tons (tonnes CH</t>
    </r>
    <r>
      <rPr>
        <vertAlign val="subscript"/>
        <sz val="11"/>
        <color theme="1"/>
        <rFont val="Calibri"/>
        <family val="2"/>
      </rPr>
      <t>4</t>
    </r>
    <r>
      <rPr>
        <sz val="11"/>
        <color theme="1"/>
        <rFont val="Calibri"/>
        <family val="2"/>
      </rPr>
      <t>)</t>
    </r>
  </si>
  <si>
    <r>
      <t>Methane is measured in short tons (tons CH</t>
    </r>
    <r>
      <rPr>
        <vertAlign val="subscript"/>
        <sz val="11"/>
        <color theme="1"/>
        <rFont val="Calibri"/>
        <family val="2"/>
      </rPr>
      <t>4</t>
    </r>
    <r>
      <rPr>
        <sz val="11"/>
        <color theme="1"/>
        <rFont val="Calibri"/>
        <family val="2"/>
      </rPr>
      <t>)</t>
    </r>
  </si>
  <si>
    <t>Convert units of energy to other units and express GHG equivalencies when:</t>
  </si>
  <si>
    <t>Energy is measured in British thermal units (Btu)</t>
  </si>
  <si>
    <t xml:space="preserve">Energy is measured in megajoules (MJ) </t>
  </si>
  <si>
    <t>Input</t>
  </si>
  <si>
    <t>Input Units</t>
  </si>
  <si>
    <t>Result</t>
  </si>
  <si>
    <t>Result Units</t>
  </si>
  <si>
    <t>Ref</t>
  </si>
  <si>
    <t>RefURL</t>
  </si>
  <si>
    <t>Factor</t>
  </si>
  <si>
    <r>
      <t>Cubic meters (m</t>
    </r>
    <r>
      <rPr>
        <vertAlign val="superscript"/>
        <sz val="11"/>
        <color theme="1"/>
        <rFont val="Calibri"/>
        <family val="2"/>
      </rPr>
      <t>3</t>
    </r>
    <r>
      <rPr>
        <sz val="11"/>
        <color theme="1"/>
        <rFont val="Calibri"/>
        <family val="2"/>
      </rPr>
      <t>)</t>
    </r>
  </si>
  <si>
    <r>
      <t>Cubic feet (ft</t>
    </r>
    <r>
      <rPr>
        <vertAlign val="superscript"/>
        <sz val="11"/>
        <color theme="1"/>
        <rFont val="Calibri"/>
        <family val="2"/>
      </rPr>
      <t>3</t>
    </r>
    <r>
      <rPr>
        <sz val="11"/>
        <color theme="1"/>
        <rFont val="Calibri"/>
        <family val="2"/>
      </rPr>
      <t>)</t>
    </r>
  </si>
  <si>
    <t>Kilograms (kg)</t>
  </si>
  <si>
    <t>Pounds (lb)</t>
  </si>
  <si>
    <t>Metric tons (tonnes)</t>
  </si>
  <si>
    <t>Short tons</t>
  </si>
  <si>
    <t>Btu</t>
  </si>
  <si>
    <t>Joules (J)</t>
  </si>
  <si>
    <r>
      <t>Metric tons (tonnes) CO</t>
    </r>
    <r>
      <rPr>
        <vertAlign val="subscript"/>
        <sz val="11"/>
        <color theme="1"/>
        <rFont val="Calibri"/>
        <family val="2"/>
      </rPr>
      <t>2</t>
    </r>
  </si>
  <si>
    <t>Metric tons (tonnes) C equivalent</t>
  </si>
  <si>
    <t>Methane Measured in Cubic Meters</t>
  </si>
  <si>
    <r>
      <t>Cubic meters (m</t>
    </r>
    <r>
      <rPr>
        <vertAlign val="superscript"/>
        <sz val="11"/>
        <color theme="1"/>
        <rFont val="Calibri"/>
        <family val="2"/>
      </rPr>
      <t>3</t>
    </r>
    <r>
      <rPr>
        <sz val="11"/>
        <color theme="1"/>
        <rFont val="Calibri"/>
        <family val="2"/>
      </rPr>
      <t>) CH</t>
    </r>
    <r>
      <rPr>
        <vertAlign val="subscript"/>
        <sz val="11"/>
        <color theme="1"/>
        <rFont val="Calibri"/>
        <family val="2"/>
      </rPr>
      <t>4</t>
    </r>
  </si>
  <si>
    <r>
      <t>MTCO</t>
    </r>
    <r>
      <rPr>
        <vertAlign val="subscript"/>
        <sz val="11"/>
        <color theme="1"/>
        <rFont val="Calibri"/>
        <family val="2"/>
      </rPr>
      <t>2</t>
    </r>
    <r>
      <rPr>
        <sz val="11"/>
        <color theme="1"/>
        <rFont val="Calibri"/>
        <family val="2"/>
      </rPr>
      <t>e</t>
    </r>
  </si>
  <si>
    <t>Equivalent to:</t>
  </si>
  <si>
    <r>
      <t>Cubic feet (ft</t>
    </r>
    <r>
      <rPr>
        <vertAlign val="superscript"/>
        <sz val="11"/>
        <color theme="1"/>
        <rFont val="Calibri"/>
        <family val="2"/>
      </rPr>
      <t>3</t>
    </r>
    <r>
      <rPr>
        <sz val="11"/>
        <color theme="1"/>
        <rFont val="Calibri"/>
        <family val="2"/>
      </rPr>
      <t>) CH</t>
    </r>
    <r>
      <rPr>
        <vertAlign val="subscript"/>
        <sz val="11"/>
        <color theme="1"/>
        <rFont val="Calibri"/>
        <family val="2"/>
      </rPr>
      <t>4</t>
    </r>
  </si>
  <si>
    <r>
      <t>Pounds (lb) CH</t>
    </r>
    <r>
      <rPr>
        <vertAlign val="subscript"/>
        <sz val="11"/>
        <color theme="1"/>
        <rFont val="Calibri"/>
        <family val="2"/>
      </rPr>
      <t>4</t>
    </r>
  </si>
  <si>
    <r>
      <t>Kilograms (kg) CH</t>
    </r>
    <r>
      <rPr>
        <vertAlign val="subscript"/>
        <sz val="11"/>
        <color theme="1"/>
        <rFont val="Calibri"/>
        <family val="2"/>
      </rPr>
      <t>4</t>
    </r>
  </si>
  <si>
    <r>
      <t>Metric tons (tonnes) CH</t>
    </r>
    <r>
      <rPr>
        <vertAlign val="subscript"/>
        <sz val="11"/>
        <color theme="1"/>
        <rFont val="Calibri"/>
        <family val="2"/>
      </rPr>
      <t>4</t>
    </r>
  </si>
  <si>
    <t>Megajoules (MJ)</t>
  </si>
  <si>
    <t>Kilowatt-hours (kWh)</t>
  </si>
  <si>
    <t>Tonnes C equivalent</t>
  </si>
  <si>
    <r>
      <t>Billion m</t>
    </r>
    <r>
      <rPr>
        <vertAlign val="superscript"/>
        <sz val="11"/>
        <color theme="1"/>
        <rFont val="Calibri"/>
        <family val="2"/>
      </rPr>
      <t>3</t>
    </r>
    <r>
      <rPr>
        <sz val="11"/>
        <color theme="1"/>
        <rFont val="Calibri"/>
        <family val="2"/>
      </rPr>
      <t xml:space="preserve"> (bcm) CH</t>
    </r>
    <r>
      <rPr>
        <vertAlign val="subscript"/>
        <sz val="11"/>
        <color theme="1"/>
        <rFont val="Calibri"/>
        <family val="2"/>
      </rPr>
      <t>4</t>
    </r>
  </si>
  <si>
    <r>
      <t>Equivalent to CO</t>
    </r>
    <r>
      <rPr>
        <vertAlign val="subscript"/>
        <sz val="11"/>
        <color theme="1"/>
        <rFont val="Calibri"/>
        <family val="2"/>
      </rPr>
      <t>2</t>
    </r>
    <r>
      <rPr>
        <sz val="11"/>
        <color theme="1"/>
        <rFont val="Calibri"/>
        <family val="2"/>
      </rPr>
      <t xml:space="preserve"> emissions from:</t>
    </r>
  </si>
  <si>
    <t>Homes' energy use for 1 year</t>
  </si>
  <si>
    <t>https://www.epa.gov/energy/greenhouse-gases-equivalencies-calculator-calculations-and-references#houseenergy</t>
  </si>
  <si>
    <t>Equivalent to GHG emissions from:</t>
  </si>
  <si>
    <t>Gasoline-powered cars driven for 1 year</t>
  </si>
  <si>
    <t>https://www.epa.gov/energy/greenhouse-gases-equivalencies-calculator-calculations-and-references#vehicles</t>
  </si>
  <si>
    <t>Miles driven by an average gasoline-powered passenger vehicle</t>
  </si>
  <si>
    <t>https://www.epa.gov/energy/greenhouse-gases-equivalencies-calculator-calculations-and-references#miles</t>
  </si>
  <si>
    <t>Equivalent to the carbon sequestered by:</t>
  </si>
  <si>
    <t>Tree seedlings grown for 10 years</t>
  </si>
  <si>
    <t>https://www.epa.gov/energy/greenhouse-gases-equivalencies-calculator-calculations-and-references#seedlings</t>
  </si>
  <si>
    <t>Methane Measured in Cubic Feet</t>
  </si>
  <si>
    <r>
      <t>Billion cubic feet (bcf) CH</t>
    </r>
    <r>
      <rPr>
        <vertAlign val="subscript"/>
        <sz val="11"/>
        <color theme="1"/>
        <rFont val="Calibri"/>
        <family val="2"/>
      </rPr>
      <t>4</t>
    </r>
  </si>
  <si>
    <t>Methane Measured in Pounds</t>
  </si>
  <si>
    <t>Methane Measured in Kilograms</t>
  </si>
  <si>
    <t>Methane Measured in Metric Tons</t>
  </si>
  <si>
    <r>
      <t>Short tons (ton) CH</t>
    </r>
    <r>
      <rPr>
        <vertAlign val="subscript"/>
        <sz val="11"/>
        <color theme="1"/>
        <rFont val="Calibri"/>
        <family val="2"/>
      </rPr>
      <t>4</t>
    </r>
  </si>
  <si>
    <t>Methane Measured in Short Tons</t>
  </si>
  <si>
    <r>
      <t>Short tons (tons) CH</t>
    </r>
    <r>
      <rPr>
        <vertAlign val="subscript"/>
        <sz val="11"/>
        <color theme="1"/>
        <rFont val="Calibri"/>
        <family val="2"/>
      </rPr>
      <t>4</t>
    </r>
  </si>
  <si>
    <t>Energy Measured in Btu</t>
  </si>
  <si>
    <r>
      <t>Kilograms (kg) CO</t>
    </r>
    <r>
      <rPr>
        <vertAlign val="subscript"/>
        <sz val="11"/>
        <color theme="1"/>
        <rFont val="Calibri"/>
        <family val="2"/>
      </rPr>
      <t>2</t>
    </r>
    <r>
      <rPr>
        <sz val="11"/>
        <color theme="1"/>
        <rFont val="Calibri"/>
        <family val="2"/>
      </rPr>
      <t xml:space="preserve"> equivalent</t>
    </r>
  </si>
  <si>
    <t>Kilograms (kg) C equivalent</t>
  </si>
  <si>
    <t>Million Btu (mmBtu)</t>
  </si>
  <si>
    <t>Energy Measured in Megajoules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</si>
</sst>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2">
    <font>
      <sz val="11"/>
      <color theme="1"/>
      <name val="Calibri"/>
      <family val="2"/>
    </font>
    <font>
      <sz val="11"/>
      <color theme="1"/>
      <name val="Calibri"/>
      <family val="2"/>
    </font>
    <font>
      <b/>
      <sz val="11"/>
      <color theme="1"/>
      <name val="Calibri"/>
      <family val="2"/>
    </font>
    <font>
      <vertAlign val="subscript"/>
      <sz val="11"/>
      <color theme="1"/>
      <name val="Calibri"/>
      <family val="2"/>
    </font>
    <font>
      <vertAlign val="superscript"/>
      <sz val="11"/>
      <color theme="1"/>
      <name val="Calibri"/>
      <family val="2"/>
    </font>
    <font>
      <u/>
      <sz val="11"/>
      <color theme="10"/>
      <name val="Calibri"/>
      <family val="2"/>
    </font>
    <font>
      <sz val="11"/>
      <color theme="4"/>
      <name val="Calibri"/>
      <family val="2"/>
    </font>
    <font>
      <b/>
      <sz val="16"/>
      <color theme="4"/>
      <name val="Calibri"/>
      <family val="2"/>
    </font>
    <font>
      <b/>
      <sz val="11"/>
      <color theme="4"/>
      <name val="Calibri"/>
      <family val="2"/>
    </font>
    <font>
      <b/>
      <sz val="18"/>
      <color theme="1"/>
      <name val="Calibri"/>
      <family val="2"/>
    </font>
    <font>
      <i/>
      <sz val="11"/>
      <color theme="1"/>
      <name val="Calibri"/>
      <family val="2"/>
    </font>
    <font>
      <b/>
      <sz val="16"/>
      <color theme="1"/>
      <name val="Calibri"/>
      <family val="2"/>
    </font>
  </fonts>
  <fills count="7">
    <fill>
      <patternFill patternType="none"/>
    </fill>
    <fill>
      <patternFill patternType="gray125"/>
    </fill>
    <fill>
      <patternFill patternType="solid">
        <fgColor rgb="FFFFFFE5"/>
        <bgColor indexed="64"/>
      </patternFill>
    </fill>
    <fill>
      <patternFill patternType="solid">
        <fgColor theme="0" tint="-4.9989318521683403E-2"/>
        <bgColor indexed="64"/>
      </patternFill>
    </fill>
    <fill>
      <patternFill patternType="solid">
        <fgColor rgb="FFEDF9ED"/>
        <bgColor indexed="64"/>
      </patternFill>
    </fill>
    <fill>
      <patternFill patternType="solid">
        <fgColor theme="0"/>
        <bgColor indexed="64"/>
      </patternFill>
    </fill>
    <fill>
      <patternFill patternType="solid">
        <fgColor theme="7" tint="0.79998168889431442"/>
        <bgColor indexed="64"/>
      </patternFill>
    </fill>
  </fills>
  <borders count="3">
    <border>
      <left/>
      <right/>
      <top/>
      <bottom/>
      <diagonal/>
    </border>
    <border>
      <left style="medium">
        <color rgb="FFFFC000"/>
      </left>
      <right style="medium">
        <color rgb="FFFFC000"/>
      </right>
      <top style="medium">
        <color rgb="FFFFC000"/>
      </top>
      <bottom style="medium">
        <color rgb="FFFFC000"/>
      </bottom>
      <diagonal/>
    </border>
    <border>
      <left/>
      <right/>
      <top style="thick">
        <color theme="4"/>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38">
    <xf numFmtId="0" fontId="0" fillId="0" borderId="0" xfId="0"/>
    <xf numFmtId="0" fontId="0" fillId="2"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6" fillId="0" borderId="0" xfId="0" applyFont="1" applyBorder="1" applyAlignment="1">
      <alignment vertical="center"/>
    </xf>
    <xf numFmtId="0" fontId="5" fillId="0" borderId="0" xfId="2" applyBorder="1" applyAlignment="1">
      <alignment vertical="center"/>
    </xf>
    <xf numFmtId="164" fontId="2" fillId="3" borderId="0" xfId="1" applyNumberFormat="1" applyFont="1" applyFill="1" applyBorder="1" applyAlignment="1">
      <alignment vertical="center"/>
    </xf>
    <xf numFmtId="0" fontId="0" fillId="3" borderId="0" xfId="0" applyFill="1" applyBorder="1" applyAlignment="1">
      <alignment vertical="center"/>
    </xf>
    <xf numFmtId="164" fontId="2" fillId="4" borderId="0" xfId="1" applyNumberFormat="1" applyFont="1" applyFill="1" applyBorder="1" applyAlignment="1">
      <alignment vertical="center"/>
    </xf>
    <xf numFmtId="0" fontId="0" fillId="4" borderId="0" xfId="0" applyFill="1" applyBorder="1" applyAlignment="1">
      <alignment vertical="center"/>
    </xf>
    <xf numFmtId="0" fontId="0" fillId="0" borderId="0" xfId="0" applyBorder="1" applyAlignment="1" applyProtection="1">
      <alignment vertical="center"/>
      <protection hidden="1"/>
    </xf>
    <xf numFmtId="0" fontId="6" fillId="0" borderId="0" xfId="0" applyFont="1" applyBorder="1" applyAlignment="1" applyProtection="1">
      <alignment vertical="center"/>
      <protection hidden="1"/>
    </xf>
    <xf numFmtId="164" fontId="2" fillId="2" borderId="0" xfId="1" applyNumberFormat="1" applyFont="1" applyFill="1" applyBorder="1" applyAlignment="1" applyProtection="1">
      <alignment vertical="center"/>
      <protection hidden="1"/>
    </xf>
    <xf numFmtId="164" fontId="2" fillId="3" borderId="0" xfId="1" applyNumberFormat="1" applyFont="1" applyFill="1" applyBorder="1" applyAlignment="1" applyProtection="1">
      <alignment vertical="center"/>
      <protection hidden="1"/>
    </xf>
    <xf numFmtId="164" fontId="2" fillId="4" borderId="0" xfId="1" applyNumberFormat="1" applyFont="1" applyFill="1" applyBorder="1" applyAlignment="1" applyProtection="1">
      <alignment vertical="center"/>
      <protection hidden="1"/>
    </xf>
    <xf numFmtId="164" fontId="2" fillId="0" borderId="0" xfId="1" applyNumberFormat="1" applyFont="1" applyBorder="1" applyAlignment="1" applyProtection="1">
      <alignment vertical="center"/>
      <protection hidden="1"/>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hidden="1"/>
    </xf>
    <xf numFmtId="164" fontId="2" fillId="0" borderId="0" xfId="1" applyNumberFormat="1" applyFont="1" applyFill="1" applyBorder="1" applyAlignment="1" applyProtection="1">
      <alignment horizontal="center" vertical="center"/>
      <protection hidden="1"/>
    </xf>
    <xf numFmtId="0" fontId="0" fillId="2" borderId="0" xfId="0" applyFont="1" applyFill="1" applyBorder="1" applyAlignment="1">
      <alignment vertical="center"/>
    </xf>
    <xf numFmtId="164" fontId="1" fillId="3" borderId="0" xfId="1" applyNumberFormat="1" applyFont="1" applyFill="1" applyBorder="1" applyAlignment="1">
      <alignment horizontal="right" vertical="center"/>
    </xf>
    <xf numFmtId="164" fontId="1" fillId="4" borderId="0" xfId="1" applyNumberFormat="1" applyFont="1" applyFill="1" applyBorder="1" applyAlignment="1">
      <alignment horizontal="right" vertical="center"/>
    </xf>
    <xf numFmtId="0" fontId="0" fillId="0" borderId="0" xfId="0" applyFont="1" applyBorder="1" applyAlignment="1">
      <alignment vertical="center"/>
    </xf>
    <xf numFmtId="0" fontId="0" fillId="0" borderId="0" xfId="0" applyAlignment="1">
      <alignment wrapText="1"/>
    </xf>
    <xf numFmtId="0" fontId="9" fillId="0" borderId="0" xfId="0" applyFont="1" applyAlignment="1">
      <alignment horizontal="center" vertical="center" wrapText="1"/>
    </xf>
    <xf numFmtId="0" fontId="0" fillId="0" borderId="0" xfId="0" applyAlignment="1">
      <alignment horizontal="left" wrapText="1" indent="2"/>
    </xf>
    <xf numFmtId="0" fontId="2" fillId="0" borderId="0" xfId="0" applyFont="1" applyAlignment="1">
      <alignment horizontal="left" wrapText="1" indent="2"/>
    </xf>
    <xf numFmtId="0" fontId="10" fillId="0" borderId="0" xfId="0" applyFont="1" applyAlignment="1">
      <alignment horizontal="center" wrapText="1"/>
    </xf>
    <xf numFmtId="0" fontId="0" fillId="5" borderId="1" xfId="0" applyFill="1" applyBorder="1" applyAlignment="1" applyProtection="1">
      <alignment vertical="center"/>
      <protection locked="0"/>
    </xf>
    <xf numFmtId="0" fontId="7" fillId="6" borderId="2" xfId="0" applyFont="1" applyFill="1" applyBorder="1" applyAlignment="1">
      <alignment vertical="center"/>
    </xf>
    <xf numFmtId="0" fontId="6" fillId="6" borderId="2" xfId="0" applyFont="1" applyFill="1" applyBorder="1" applyAlignment="1">
      <alignment vertical="center"/>
    </xf>
    <xf numFmtId="164" fontId="8" fillId="6" borderId="2" xfId="1" applyNumberFormat="1" applyFont="1" applyFill="1" applyBorder="1" applyAlignment="1" applyProtection="1">
      <alignment vertical="center"/>
      <protection hidden="1"/>
    </xf>
    <xf numFmtId="164" fontId="0" fillId="4" borderId="0" xfId="1" applyNumberFormat="1" applyFont="1" applyFill="1" applyBorder="1" applyAlignment="1">
      <alignment horizontal="right" vertical="center"/>
    </xf>
    <xf numFmtId="0" fontId="11" fillId="0" borderId="0" xfId="0" applyFont="1" applyAlignment="1">
      <alignment horizontal="left" wrapText="1" indent="2"/>
    </xf>
    <xf numFmtId="0" fontId="0" fillId="0" borderId="0" xfId="0" applyFont="1" applyAlignment="1">
      <alignment horizontal="left" vertical="top" wrapText="1" indent="2"/>
    </xf>
    <xf numFmtId="0" fontId="5" fillId="0" borderId="0" xfId="2" applyFont="1" applyAlignment="1">
      <alignment horizontal="left" wrapText="1" indent="4"/>
    </xf>
    <xf numFmtId="0" fontId="0" fillId="0" borderId="0" xfId="0" applyFont="1" applyAlignment="1">
      <alignment horizontal="left" wrapText="1" indent="4"/>
    </xf>
    <xf numFmtId="0" fontId="0" fillId="0" borderId="0" xfId="0" applyAlignment="1">
      <alignment horizontal="left" wrapText="1" indent="4"/>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EDF9ED"/>
      <color rgb="FFE5F8FF"/>
      <color rgb="FFFFFFE5"/>
      <color rgb="FFF9FDF9"/>
      <color rgb="FFEFFBE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energy/greenhouse-gas-equivalencies-calculator" TargetMode="External"/><Relationship Id="rId1" Type="http://schemas.openxmlformats.org/officeDocument/2006/relationships/hyperlink" Target="https://www.epa.gov/ghgemissions/understanding-global-warming-potentia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F665-9896-4D82-B3E0-0D23A247E5C3}">
  <dimension ref="A1:A24"/>
  <sheetViews>
    <sheetView showGridLines="0" showRowColHeaders="0" tabSelected="1" workbookViewId="0"/>
  </sheetViews>
  <sheetFormatPr defaultRowHeight="15"/>
  <cols>
    <col min="1" max="1" width="114" style="23" customWidth="1"/>
    <col min="2" max="16384" width="9.140625" style="23"/>
  </cols>
  <sheetData>
    <row r="1" spans="1:1" ht="54" customHeight="1">
      <c r="A1" s="24" t="s">
        <v>0</v>
      </c>
    </row>
    <row r="2" spans="1:1" ht="30">
      <c r="A2" s="27" t="s">
        <v>1</v>
      </c>
    </row>
    <row r="3" spans="1:1" ht="21">
      <c r="A3" s="33" t="s">
        <v>2</v>
      </c>
    </row>
    <row r="4" spans="1:1" ht="138">
      <c r="A4" s="34" t="s">
        <v>3</v>
      </c>
    </row>
    <row r="5" spans="1:1">
      <c r="A5" s="35" t="s">
        <v>4</v>
      </c>
    </row>
    <row r="6" spans="1:1">
      <c r="A6" s="35" t="s">
        <v>5</v>
      </c>
    </row>
    <row r="7" spans="1:1">
      <c r="A7" s="25"/>
    </row>
    <row r="8" spans="1:1" ht="21">
      <c r="A8" s="33" t="s">
        <v>6</v>
      </c>
    </row>
    <row r="9" spans="1:1" ht="30">
      <c r="A9" s="25" t="s">
        <v>7</v>
      </c>
    </row>
    <row r="10" spans="1:1">
      <c r="A10" s="25"/>
    </row>
    <row r="11" spans="1:1">
      <c r="A11" s="26" t="s">
        <v>8</v>
      </c>
    </row>
    <row r="12" spans="1:1">
      <c r="A12" s="36" t="s">
        <v>9</v>
      </c>
    </row>
    <row r="13" spans="1:1">
      <c r="A13" s="25"/>
    </row>
    <row r="14" spans="1:1">
      <c r="A14" s="26" t="s">
        <v>10</v>
      </c>
    </row>
    <row r="15" spans="1:1" ht="18.75">
      <c r="A15" s="37" t="s">
        <v>11</v>
      </c>
    </row>
    <row r="16" spans="1:1" ht="18.75">
      <c r="A16" s="37" t="s">
        <v>12</v>
      </c>
    </row>
    <row r="17" spans="1:1" ht="18">
      <c r="A17" s="37" t="s">
        <v>13</v>
      </c>
    </row>
    <row r="18" spans="1:1" ht="18">
      <c r="A18" s="37" t="s">
        <v>14</v>
      </c>
    </row>
    <row r="19" spans="1:1" ht="18">
      <c r="A19" s="37" t="s">
        <v>15</v>
      </c>
    </row>
    <row r="20" spans="1:1" ht="18">
      <c r="A20" s="37" t="s">
        <v>16</v>
      </c>
    </row>
    <row r="21" spans="1:1">
      <c r="A21" s="25"/>
    </row>
    <row r="22" spans="1:1">
      <c r="A22" s="26" t="s">
        <v>17</v>
      </c>
    </row>
    <row r="23" spans="1:1">
      <c r="A23" s="37" t="s">
        <v>18</v>
      </c>
    </row>
    <row r="24" spans="1:1">
      <c r="A24" s="37" t="s">
        <v>19</v>
      </c>
    </row>
  </sheetData>
  <sheetProtection sheet="1" objects="1" scenarios="1"/>
  <hyperlinks>
    <hyperlink ref="A5" r:id="rId1" xr:uid="{309F631B-B629-495A-8643-8F383052DA6B}"/>
    <hyperlink ref="A6" r:id="rId2" xr:uid="{63F60A60-9C57-4E4E-99D3-B0DBE1367DD7}"/>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DC5B-3820-47F1-9804-95049983759E}">
  <dimension ref="A1:G118"/>
  <sheetViews>
    <sheetView showGridLines="0" showRowColHeaders="0" workbookViewId="0">
      <pane ySplit="1" topLeftCell="A2" activePane="bottomLeft" state="frozen"/>
      <selection pane="bottomLeft" activeCell="A3" sqref="A3"/>
    </sheetView>
  </sheetViews>
  <sheetFormatPr defaultRowHeight="21.75" customHeight="1"/>
  <cols>
    <col min="1" max="1" width="20.28515625" style="3" customWidth="1"/>
    <col min="2" max="2" width="24.42578125" style="22" bestFit="1" customWidth="1"/>
    <col min="3" max="3" width="32.42578125" style="15" customWidth="1"/>
    <col min="4" max="4" width="59.140625" style="2" bestFit="1" customWidth="1"/>
    <col min="5" max="5" width="6.42578125" style="2" customWidth="1"/>
    <col min="6" max="6" width="59.140625" style="10" hidden="1" customWidth="1"/>
    <col min="7" max="7" width="16.140625" style="10" hidden="1" customWidth="1"/>
    <col min="8" max="16384" width="9.140625" style="2"/>
  </cols>
  <sheetData>
    <row r="1" spans="1:7" s="3" customFormat="1" ht="21.75" customHeight="1" thickBot="1">
      <c r="A1" s="16" t="s">
        <v>20</v>
      </c>
      <c r="B1" s="16" t="s">
        <v>21</v>
      </c>
      <c r="C1" s="18" t="s">
        <v>22</v>
      </c>
      <c r="D1" s="16" t="s">
        <v>23</v>
      </c>
      <c r="E1" s="16" t="s">
        <v>24</v>
      </c>
      <c r="F1" s="17" t="s">
        <v>25</v>
      </c>
      <c r="G1" s="17" t="s">
        <v>26</v>
      </c>
    </row>
    <row r="2" spans="1:7" s="4" customFormat="1" ht="42.75" customHeight="1" thickTop="1" thickBot="1">
      <c r="A2" s="29" t="s">
        <v>8</v>
      </c>
      <c r="B2" s="30"/>
      <c r="C2" s="31"/>
      <c r="D2" s="30"/>
      <c r="F2" s="11"/>
      <c r="G2" s="11"/>
    </row>
    <row r="3" spans="1:7" ht="21.75" customHeight="1" thickBot="1">
      <c r="A3" s="28"/>
      <c r="B3" s="19" t="s">
        <v>27</v>
      </c>
      <c r="C3" s="12" t="str">
        <f>IF(ISNUMBER(A3),A3*G3,"")</f>
        <v/>
      </c>
      <c r="D3" s="1" t="s">
        <v>28</v>
      </c>
      <c r="G3" s="10">
        <v>35.314700000000002</v>
      </c>
    </row>
    <row r="4" spans="1:7" ht="21.75" customHeight="1" thickBot="1">
      <c r="A4" s="28"/>
      <c r="B4" s="19" t="s">
        <v>29</v>
      </c>
      <c r="C4" s="12" t="str">
        <f>IF(ISNUMBER(A4),A4*G4,"")</f>
        <v/>
      </c>
      <c r="D4" s="1" t="s">
        <v>30</v>
      </c>
      <c r="G4" s="10">
        <v>2.2046000000000001</v>
      </c>
    </row>
    <row r="5" spans="1:7" ht="21.75" customHeight="1" thickBot="1">
      <c r="A5" s="28"/>
      <c r="B5" s="19" t="s">
        <v>31</v>
      </c>
      <c r="C5" s="12" t="str">
        <f>IF(ISNUMBER(A5),A5*G5,"")</f>
        <v/>
      </c>
      <c r="D5" s="1" t="s">
        <v>32</v>
      </c>
      <c r="G5" s="10">
        <v>1.1023000000000001</v>
      </c>
    </row>
    <row r="6" spans="1:7" ht="21.75" customHeight="1" thickBot="1">
      <c r="A6" s="28"/>
      <c r="B6" s="19" t="s">
        <v>33</v>
      </c>
      <c r="C6" s="12" t="str">
        <f>IF(ISNUMBER(A6),A6*G6,"")</f>
        <v/>
      </c>
      <c r="D6" s="1" t="s">
        <v>34</v>
      </c>
      <c r="G6" s="10">
        <v>1055</v>
      </c>
    </row>
    <row r="7" spans="1:7" ht="21.75" customHeight="1" thickBot="1">
      <c r="A7" s="28"/>
      <c r="B7" s="19" t="s">
        <v>35</v>
      </c>
      <c r="C7" s="12" t="str">
        <f>IF(ISNUMBER(A7),A7*G7,"")</f>
        <v/>
      </c>
      <c r="D7" s="1" t="s">
        <v>36</v>
      </c>
      <c r="G7" s="10">
        <v>0.27272999999999997</v>
      </c>
    </row>
    <row r="8" spans="1:7" s="4" customFormat="1" ht="42.75" customHeight="1" thickTop="1" thickBot="1">
      <c r="A8" s="29" t="s">
        <v>37</v>
      </c>
      <c r="B8" s="30"/>
      <c r="C8" s="31"/>
      <c r="D8" s="30"/>
      <c r="F8" s="11"/>
      <c r="G8" s="11"/>
    </row>
    <row r="9" spans="1:7" ht="21.75" customHeight="1" thickBot="1">
      <c r="A9" s="28"/>
      <c r="B9" s="19" t="s">
        <v>38</v>
      </c>
      <c r="C9" s="12" t="str">
        <f t="shared" ref="C9:C17" si="0">IF(ISNUMBER(cubicMetersCH4),cubicMetersCH4*G9,"")</f>
        <v/>
      </c>
      <c r="D9" s="1" t="s">
        <v>39</v>
      </c>
      <c r="G9" s="10">
        <v>1.9040000000000001E-2</v>
      </c>
    </row>
    <row r="10" spans="1:7" ht="21.75" customHeight="1">
      <c r="A10" s="6"/>
      <c r="B10" s="20" t="s">
        <v>40</v>
      </c>
      <c r="C10" s="13" t="str">
        <f t="shared" si="0"/>
        <v/>
      </c>
      <c r="D10" s="7" t="s">
        <v>41</v>
      </c>
      <c r="G10" s="10">
        <v>35.314700000000002</v>
      </c>
    </row>
    <row r="11" spans="1:7" ht="21.75" customHeight="1">
      <c r="A11" s="6"/>
      <c r="B11" s="20" t="s">
        <v>40</v>
      </c>
      <c r="C11" s="13" t="str">
        <f t="shared" si="0"/>
        <v/>
      </c>
      <c r="D11" s="7" t="s">
        <v>42</v>
      </c>
      <c r="G11" s="10">
        <v>1.4995000000000001</v>
      </c>
    </row>
    <row r="12" spans="1:7" ht="21.75" customHeight="1">
      <c r="A12" s="6"/>
      <c r="B12" s="20" t="s">
        <v>40</v>
      </c>
      <c r="C12" s="13" t="str">
        <f t="shared" si="0"/>
        <v/>
      </c>
      <c r="D12" s="7" t="s">
        <v>43</v>
      </c>
      <c r="G12" s="10">
        <v>0.68020000000000003</v>
      </c>
    </row>
    <row r="13" spans="1:7" ht="21.75" customHeight="1">
      <c r="A13" s="6"/>
      <c r="B13" s="20" t="s">
        <v>40</v>
      </c>
      <c r="C13" s="13" t="str">
        <f t="shared" si="0"/>
        <v/>
      </c>
      <c r="D13" s="7" t="s">
        <v>44</v>
      </c>
      <c r="G13" s="10">
        <v>6.8020000000000005E-4</v>
      </c>
    </row>
    <row r="14" spans="1:7" ht="21.75" customHeight="1">
      <c r="A14" s="6"/>
      <c r="B14" s="20" t="s">
        <v>40</v>
      </c>
      <c r="C14" s="13" t="str">
        <f t="shared" si="0"/>
        <v/>
      </c>
      <c r="D14" s="7" t="s">
        <v>33</v>
      </c>
      <c r="G14" s="10">
        <v>35830</v>
      </c>
    </row>
    <row r="15" spans="1:7" ht="21.75" customHeight="1">
      <c r="A15" s="6"/>
      <c r="B15" s="20" t="s">
        <v>40</v>
      </c>
      <c r="C15" s="13" t="str">
        <f t="shared" si="0"/>
        <v/>
      </c>
      <c r="D15" s="7" t="s">
        <v>45</v>
      </c>
      <c r="G15" s="10">
        <v>37.801000000000002</v>
      </c>
    </row>
    <row r="16" spans="1:7" ht="21.75" customHeight="1">
      <c r="A16" s="6"/>
      <c r="B16" s="20" t="s">
        <v>40</v>
      </c>
      <c r="C16" s="13" t="str">
        <f t="shared" si="0"/>
        <v/>
      </c>
      <c r="D16" s="7" t="s">
        <v>46</v>
      </c>
      <c r="G16" s="10">
        <v>10.500999999999999</v>
      </c>
    </row>
    <row r="17" spans="1:7" ht="21.75" customHeight="1" thickBot="1">
      <c r="A17" s="6"/>
      <c r="B17" s="20" t="s">
        <v>40</v>
      </c>
      <c r="C17" s="13" t="str">
        <f t="shared" si="0"/>
        <v/>
      </c>
      <c r="D17" s="7" t="s">
        <v>47</v>
      </c>
      <c r="G17" s="10">
        <v>4.3568000000000001E-3</v>
      </c>
    </row>
    <row r="18" spans="1:7" ht="21.75" customHeight="1" thickBot="1">
      <c r="A18" s="28"/>
      <c r="B18" s="19" t="s">
        <v>48</v>
      </c>
      <c r="C18" s="12" t="str">
        <f>IF(ISNUMBER(bcmCH4),bcmCH4*G18,"")</f>
        <v/>
      </c>
      <c r="D18" s="1" t="s">
        <v>39</v>
      </c>
      <c r="G18" s="10">
        <v>19040000</v>
      </c>
    </row>
    <row r="19" spans="1:7" ht="21.75" customHeight="1">
      <c r="A19" s="8"/>
      <c r="B19" s="21" t="s">
        <v>49</v>
      </c>
      <c r="C19" s="14" t="str">
        <f>IF(ISNUMBER(bcmCH4),bcmCH4*G19,"")</f>
        <v/>
      </c>
      <c r="D19" s="9" t="s">
        <v>50</v>
      </c>
      <c r="E19" s="5" t="str">
        <f>HYPERLINK(F19,"Info")</f>
        <v>Info</v>
      </c>
      <c r="F19" s="10" t="s">
        <v>51</v>
      </c>
      <c r="G19" s="10">
        <v>244659</v>
      </c>
    </row>
    <row r="20" spans="1:7" ht="21.75" customHeight="1">
      <c r="A20" s="8"/>
      <c r="B20" s="21" t="s">
        <v>52</v>
      </c>
      <c r="C20" s="14" t="str">
        <f>IF(ISNUMBER(bcmCH4),bcmCH4*G20,"")</f>
        <v/>
      </c>
      <c r="D20" s="9" t="s">
        <v>53</v>
      </c>
      <c r="E20" s="5" t="str">
        <f>HYPERLINK(F20,"Info")</f>
        <v>Info</v>
      </c>
      <c r="F20" s="10" t="s">
        <v>54</v>
      </c>
      <c r="G20" s="10">
        <v>431981</v>
      </c>
    </row>
    <row r="21" spans="1:7" ht="21.75" customHeight="1">
      <c r="A21" s="8"/>
      <c r="B21" s="21" t="s">
        <v>52</v>
      </c>
      <c r="C21" s="14" t="str">
        <f>IF(ISNUMBER(bcmCH4),bcmCH4*G21,"")</f>
        <v/>
      </c>
      <c r="D21" s="9" t="s">
        <v>55</v>
      </c>
      <c r="E21" s="5" t="str">
        <f>HYPERLINK(F21,"Info")</f>
        <v>Info</v>
      </c>
      <c r="F21" s="10" t="s">
        <v>56</v>
      </c>
      <c r="G21" s="10">
        <v>4976421120</v>
      </c>
    </row>
    <row r="22" spans="1:7" ht="21.75" customHeight="1" thickBot="1">
      <c r="A22" s="8"/>
      <c r="B22" s="21" t="s">
        <v>57</v>
      </c>
      <c r="C22" s="14" t="str">
        <f>IF(ISNUMBER(bcmCH4),bcmCH4*G22,"")</f>
        <v/>
      </c>
      <c r="D22" s="9" t="s">
        <v>58</v>
      </c>
      <c r="E22" s="5" t="str">
        <f>HYPERLINK(F22,"Info")</f>
        <v>Info</v>
      </c>
      <c r="F22" s="10" t="s">
        <v>59</v>
      </c>
      <c r="G22" s="10">
        <v>32098269</v>
      </c>
    </row>
    <row r="23" spans="1:7" s="4" customFormat="1" ht="42.75" customHeight="1" thickTop="1" thickBot="1">
      <c r="A23" s="29" t="s">
        <v>60</v>
      </c>
      <c r="B23" s="30"/>
      <c r="C23" s="31"/>
      <c r="D23" s="30"/>
      <c r="F23" s="11"/>
      <c r="G23" s="11"/>
    </row>
    <row r="24" spans="1:7" ht="21.75" customHeight="1" thickBot="1">
      <c r="A24" s="28"/>
      <c r="B24" s="19" t="s">
        <v>41</v>
      </c>
      <c r="C24" s="12" t="str">
        <f t="shared" ref="C24:C32" si="1">IF(ISNUMBER(cubicFeetCH4),cubicFeetCH4*G24,"")</f>
        <v/>
      </c>
      <c r="D24" s="1" t="s">
        <v>39</v>
      </c>
      <c r="G24" s="10">
        <v>5.3915232000000001E-4</v>
      </c>
    </row>
    <row r="25" spans="1:7" ht="21.75" customHeight="1">
      <c r="A25" s="6"/>
      <c r="B25" s="20" t="s">
        <v>40</v>
      </c>
      <c r="C25" s="13" t="str">
        <f t="shared" si="1"/>
        <v/>
      </c>
      <c r="D25" s="7" t="s">
        <v>38</v>
      </c>
      <c r="G25" s="10">
        <v>2.8316999999999998E-2</v>
      </c>
    </row>
    <row r="26" spans="1:7" ht="21.75" customHeight="1">
      <c r="A26" s="6"/>
      <c r="B26" s="20" t="s">
        <v>40</v>
      </c>
      <c r="C26" s="13" t="str">
        <f t="shared" si="1"/>
        <v/>
      </c>
      <c r="D26" s="7" t="s">
        <v>42</v>
      </c>
      <c r="G26" s="10">
        <v>4.2459999999999998E-2</v>
      </c>
    </row>
    <row r="27" spans="1:7" ht="21.75" customHeight="1">
      <c r="A27" s="6"/>
      <c r="B27" s="20" t="s">
        <v>40</v>
      </c>
      <c r="C27" s="13" t="str">
        <f t="shared" si="1"/>
        <v/>
      </c>
      <c r="D27" s="7" t="s">
        <v>43</v>
      </c>
      <c r="G27" s="10">
        <v>1.9259999999999999E-2</v>
      </c>
    </row>
    <row r="28" spans="1:7" ht="21.75" customHeight="1">
      <c r="A28" s="6"/>
      <c r="B28" s="20" t="s">
        <v>40</v>
      </c>
      <c r="C28" s="13" t="str">
        <f t="shared" si="1"/>
        <v/>
      </c>
      <c r="D28" s="7" t="s">
        <v>44</v>
      </c>
      <c r="G28" s="10">
        <v>1.9300000000000002E-5</v>
      </c>
    </row>
    <row r="29" spans="1:7" ht="21.75" customHeight="1">
      <c r="A29" s="6"/>
      <c r="B29" s="20" t="s">
        <v>40</v>
      </c>
      <c r="C29" s="13" t="str">
        <f t="shared" si="1"/>
        <v/>
      </c>
      <c r="D29" s="7" t="s">
        <v>33</v>
      </c>
      <c r="G29" s="10">
        <v>1015</v>
      </c>
    </row>
    <row r="30" spans="1:7" ht="21.75" customHeight="1">
      <c r="A30" s="6"/>
      <c r="B30" s="20" t="s">
        <v>40</v>
      </c>
      <c r="C30" s="13" t="str">
        <f t="shared" si="1"/>
        <v/>
      </c>
      <c r="D30" s="7" t="s">
        <v>45</v>
      </c>
      <c r="G30" s="10">
        <v>1.0704</v>
      </c>
    </row>
    <row r="31" spans="1:7" ht="21.75" customHeight="1">
      <c r="A31" s="6"/>
      <c r="B31" s="20" t="s">
        <v>40</v>
      </c>
      <c r="C31" s="13" t="str">
        <f t="shared" si="1"/>
        <v/>
      </c>
      <c r="D31" s="7" t="s">
        <v>46</v>
      </c>
      <c r="G31" s="10">
        <v>0.2974</v>
      </c>
    </row>
    <row r="32" spans="1:7" ht="21.75" customHeight="1" thickBot="1">
      <c r="A32" s="6"/>
      <c r="B32" s="20" t="s">
        <v>40</v>
      </c>
      <c r="C32" s="13" t="str">
        <f t="shared" si="1"/>
        <v/>
      </c>
      <c r="D32" s="7" t="s">
        <v>47</v>
      </c>
      <c r="G32" s="10">
        <v>1.2353599999999999E-4</v>
      </c>
    </row>
    <row r="33" spans="1:7" ht="21.75" customHeight="1" thickBot="1">
      <c r="A33" s="28"/>
      <c r="B33" s="19" t="s">
        <v>61</v>
      </c>
      <c r="C33" s="12" t="str">
        <f>IF(ISNUMBER(bcfCH4),bcfCH4*G33,"")</f>
        <v/>
      </c>
      <c r="D33" s="1" t="s">
        <v>39</v>
      </c>
      <c r="G33" s="10">
        <v>539152.32000000007</v>
      </c>
    </row>
    <row r="34" spans="1:7" ht="21.75" customHeight="1">
      <c r="A34" s="9"/>
      <c r="B34" s="32" t="s">
        <v>49</v>
      </c>
      <c r="C34" s="14" t="str">
        <f>IF(ISNUMBER(bcfCH4),bcfCH4*G34,"")</f>
        <v/>
      </c>
      <c r="D34" s="9" t="s">
        <v>50</v>
      </c>
      <c r="E34" s="5" t="str">
        <f>HYPERLINK(F34,"Info")</f>
        <v>Info</v>
      </c>
      <c r="F34" s="10" t="s">
        <v>51</v>
      </c>
      <c r="G34" s="10">
        <v>6929</v>
      </c>
    </row>
    <row r="35" spans="1:7" ht="21.75" customHeight="1">
      <c r="A35" s="9"/>
      <c r="B35" s="21" t="s">
        <v>52</v>
      </c>
      <c r="C35" s="14" t="str">
        <f>IF(ISNUMBER(bcfCH4),bcfCH4*G35,"")</f>
        <v/>
      </c>
      <c r="D35" s="9" t="s">
        <v>53</v>
      </c>
      <c r="E35" s="5" t="str">
        <f>HYPERLINK(F35,"Info")</f>
        <v>Info</v>
      </c>
      <c r="F35" s="10" t="s">
        <v>54</v>
      </c>
      <c r="G35" s="10">
        <v>12234</v>
      </c>
    </row>
    <row r="36" spans="1:7" ht="21.75" customHeight="1">
      <c r="A36" s="9"/>
      <c r="B36" s="21" t="s">
        <v>52</v>
      </c>
      <c r="C36" s="14" t="str">
        <f>IF(ISNUMBER(bcfCH4),bcfCH4*G36,"")</f>
        <v/>
      </c>
      <c r="D36" s="9" t="s">
        <v>55</v>
      </c>
      <c r="E36" s="5" t="str">
        <f>HYPERLINK(F36,"Info")</f>
        <v>Info</v>
      </c>
      <c r="F36" s="10" t="s">
        <v>56</v>
      </c>
      <c r="G36" s="10">
        <v>140935680</v>
      </c>
    </row>
    <row r="37" spans="1:7" ht="21.75" customHeight="1" thickBot="1">
      <c r="A37" s="9"/>
      <c r="B37" s="21" t="s">
        <v>57</v>
      </c>
      <c r="C37" s="14" t="str">
        <f>IF(ISNUMBER(bcfCH4),bcfCH4*G37,"")</f>
        <v/>
      </c>
      <c r="D37" s="9" t="s">
        <v>58</v>
      </c>
      <c r="E37" s="5" t="str">
        <f>HYPERLINK(F37,"Info")</f>
        <v>Info</v>
      </c>
      <c r="F37" s="10" t="s">
        <v>59</v>
      </c>
      <c r="G37" s="10">
        <v>909025</v>
      </c>
    </row>
    <row r="38" spans="1:7" s="4" customFormat="1" ht="42.75" customHeight="1" thickTop="1" thickBot="1">
      <c r="A38" s="29" t="s">
        <v>62</v>
      </c>
      <c r="B38" s="30"/>
      <c r="C38" s="31"/>
      <c r="D38" s="30"/>
      <c r="F38" s="11"/>
      <c r="G38" s="11"/>
    </row>
    <row r="39" spans="1:7" ht="21.75" customHeight="1" thickBot="1">
      <c r="A39" s="28"/>
      <c r="B39" s="19" t="s">
        <v>42</v>
      </c>
      <c r="C39" s="12" t="str">
        <f t="shared" ref="C39:C50" si="2">IF(ISNUMBER(lbCH4),lbCH4*G39,"")</f>
        <v/>
      </c>
      <c r="D39" s="1" t="s">
        <v>39</v>
      </c>
      <c r="G39" s="10">
        <v>1.2689600000000001E-2</v>
      </c>
    </row>
    <row r="40" spans="1:7" ht="21.75" customHeight="1">
      <c r="A40" s="6"/>
      <c r="B40" s="20" t="s">
        <v>40</v>
      </c>
      <c r="C40" s="13" t="str">
        <f t="shared" si="2"/>
        <v/>
      </c>
      <c r="D40" s="7" t="s">
        <v>38</v>
      </c>
      <c r="G40" s="10">
        <v>0.666906</v>
      </c>
    </row>
    <row r="41" spans="1:7" ht="21.75" customHeight="1">
      <c r="A41" s="6"/>
      <c r="B41" s="20" t="s">
        <v>40</v>
      </c>
      <c r="C41" s="13" t="str">
        <f t="shared" si="2"/>
        <v/>
      </c>
      <c r="D41" s="7" t="s">
        <v>43</v>
      </c>
      <c r="G41" s="10">
        <v>0.45359699999999997</v>
      </c>
    </row>
    <row r="42" spans="1:7" ht="21.75" customHeight="1">
      <c r="A42" s="6"/>
      <c r="B42" s="20" t="s">
        <v>40</v>
      </c>
      <c r="C42" s="13" t="str">
        <f t="shared" si="2"/>
        <v/>
      </c>
      <c r="D42" s="7" t="s">
        <v>44</v>
      </c>
      <c r="G42" s="10">
        <v>4.5359699999999997E-4</v>
      </c>
    </row>
    <row r="43" spans="1:7" ht="21.75" customHeight="1">
      <c r="A43" s="6"/>
      <c r="B43" s="20" t="s">
        <v>40</v>
      </c>
      <c r="C43" s="13" t="str">
        <f t="shared" si="2"/>
        <v/>
      </c>
      <c r="D43" s="7" t="s">
        <v>33</v>
      </c>
      <c r="G43" s="10">
        <v>23895.4</v>
      </c>
    </row>
    <row r="44" spans="1:7" ht="21.75" customHeight="1">
      <c r="A44" s="6"/>
      <c r="B44" s="20" t="s">
        <v>40</v>
      </c>
      <c r="C44" s="13" t="str">
        <f t="shared" si="2"/>
        <v/>
      </c>
      <c r="D44" s="7" t="s">
        <v>45</v>
      </c>
      <c r="G44" s="10">
        <v>25.209700000000002</v>
      </c>
    </row>
    <row r="45" spans="1:7" ht="21.75" customHeight="1">
      <c r="A45" s="6"/>
      <c r="B45" s="20" t="s">
        <v>40</v>
      </c>
      <c r="C45" s="13" t="str">
        <f t="shared" si="2"/>
        <v/>
      </c>
      <c r="D45" s="7" t="s">
        <v>46</v>
      </c>
      <c r="G45" s="10">
        <v>7.0032500000000004</v>
      </c>
    </row>
    <row r="46" spans="1:7" ht="21.75" customHeight="1">
      <c r="A46" s="6"/>
      <c r="B46" s="20" t="s">
        <v>40</v>
      </c>
      <c r="C46" s="13" t="str">
        <f t="shared" si="2"/>
        <v/>
      </c>
      <c r="D46" s="7" t="s">
        <v>47</v>
      </c>
      <c r="G46" s="10">
        <v>2.90976E-3</v>
      </c>
    </row>
    <row r="47" spans="1:7" ht="21.75" customHeight="1">
      <c r="A47" s="9"/>
      <c r="B47" s="21" t="s">
        <v>49</v>
      </c>
      <c r="C47" s="14" t="str">
        <f t="shared" si="2"/>
        <v/>
      </c>
      <c r="D47" s="9" t="s">
        <v>50</v>
      </c>
      <c r="E47" s="5" t="str">
        <f>HYPERLINK(F47,"Info")</f>
        <v>Info</v>
      </c>
      <c r="F47" s="10" t="s">
        <v>51</v>
      </c>
      <c r="G47" s="10">
        <v>2E-3</v>
      </c>
    </row>
    <row r="48" spans="1:7" ht="21.75" customHeight="1">
      <c r="A48" s="9"/>
      <c r="B48" s="21" t="s">
        <v>52</v>
      </c>
      <c r="C48" s="14" t="str">
        <f t="shared" si="2"/>
        <v/>
      </c>
      <c r="D48" s="9" t="s">
        <v>53</v>
      </c>
      <c r="E48" s="5" t="str">
        <f>HYPERLINK(F48,"Info")</f>
        <v>Info</v>
      </c>
      <c r="F48" s="10" t="s">
        <v>54</v>
      </c>
      <c r="G48" s="10">
        <v>3.0000000000000001E-3</v>
      </c>
    </row>
    <row r="49" spans="1:7" ht="21.75" customHeight="1">
      <c r="A49" s="9"/>
      <c r="B49" s="21" t="s">
        <v>52</v>
      </c>
      <c r="C49" s="14" t="str">
        <f t="shared" si="2"/>
        <v/>
      </c>
      <c r="D49" s="9" t="s">
        <v>55</v>
      </c>
      <c r="E49" s="5" t="str">
        <f>HYPERLINK(F49,"Info")</f>
        <v>Info</v>
      </c>
      <c r="F49" s="10" t="s">
        <v>56</v>
      </c>
      <c r="G49" s="10">
        <v>34.56</v>
      </c>
    </row>
    <row r="50" spans="1:7" ht="21.75" customHeight="1" thickBot="1">
      <c r="A50" s="9"/>
      <c r="B50" s="21" t="s">
        <v>57</v>
      </c>
      <c r="C50" s="14" t="str">
        <f t="shared" si="2"/>
        <v/>
      </c>
      <c r="D50" s="9" t="s">
        <v>58</v>
      </c>
      <c r="E50" s="5" t="str">
        <f>HYPERLINK(F50,"Info")</f>
        <v>Info</v>
      </c>
      <c r="F50" s="10" t="s">
        <v>59</v>
      </c>
      <c r="G50" s="10">
        <v>0.21</v>
      </c>
    </row>
    <row r="51" spans="1:7" s="4" customFormat="1" ht="42.75" customHeight="1" thickTop="1" thickBot="1">
      <c r="A51" s="29" t="s">
        <v>63</v>
      </c>
      <c r="B51" s="30"/>
      <c r="C51" s="31"/>
      <c r="D51" s="30"/>
      <c r="F51" s="11"/>
      <c r="G51" s="11"/>
    </row>
    <row r="52" spans="1:7" ht="21.75" customHeight="1" thickBot="1">
      <c r="A52" s="28"/>
      <c r="B52" s="19" t="s">
        <v>43</v>
      </c>
      <c r="C52" s="12" t="str">
        <f t="shared" ref="C52:C63" si="3">IF(ISNUMBER(kgCH4),kgCH4*G52,"")</f>
        <v/>
      </c>
      <c r="D52" s="1" t="s">
        <v>39</v>
      </c>
      <c r="G52" s="10">
        <v>2.8000000000000001E-2</v>
      </c>
    </row>
    <row r="53" spans="1:7" ht="21.75" customHeight="1">
      <c r="A53" s="6"/>
      <c r="B53" s="20" t="s">
        <v>40</v>
      </c>
      <c r="C53" s="13" t="str">
        <f t="shared" si="3"/>
        <v/>
      </c>
      <c r="D53" s="7" t="s">
        <v>38</v>
      </c>
      <c r="G53" s="10">
        <v>1.4702999999999999</v>
      </c>
    </row>
    <row r="54" spans="1:7" ht="21.75" customHeight="1">
      <c r="A54" s="6"/>
      <c r="B54" s="20" t="s">
        <v>40</v>
      </c>
      <c r="C54" s="13" t="str">
        <f t="shared" si="3"/>
        <v/>
      </c>
      <c r="D54" s="7" t="s">
        <v>42</v>
      </c>
      <c r="G54" s="10">
        <v>2.2046000000000001</v>
      </c>
    </row>
    <row r="55" spans="1:7" ht="21.75" customHeight="1">
      <c r="A55" s="6"/>
      <c r="B55" s="20" t="s">
        <v>40</v>
      </c>
      <c r="C55" s="13" t="str">
        <f t="shared" si="3"/>
        <v/>
      </c>
      <c r="D55" s="7" t="s">
        <v>44</v>
      </c>
      <c r="G55" s="10">
        <v>1E-3</v>
      </c>
    </row>
    <row r="56" spans="1:7" ht="21.75" customHeight="1">
      <c r="A56" s="6"/>
      <c r="B56" s="20" t="s">
        <v>40</v>
      </c>
      <c r="C56" s="13" t="str">
        <f t="shared" si="3"/>
        <v/>
      </c>
      <c r="D56" s="7" t="s">
        <v>33</v>
      </c>
      <c r="G56" s="10">
        <v>52680</v>
      </c>
    </row>
    <row r="57" spans="1:7" ht="21.75" customHeight="1">
      <c r="A57" s="6"/>
      <c r="B57" s="20" t="s">
        <v>40</v>
      </c>
      <c r="C57" s="13" t="str">
        <f t="shared" si="3"/>
        <v/>
      </c>
      <c r="D57" s="7" t="s">
        <v>45</v>
      </c>
      <c r="G57" s="10">
        <v>55.58</v>
      </c>
    </row>
    <row r="58" spans="1:7" ht="21.75" customHeight="1">
      <c r="A58" s="6"/>
      <c r="B58" s="20" t="s">
        <v>40</v>
      </c>
      <c r="C58" s="13" t="str">
        <f t="shared" si="3"/>
        <v/>
      </c>
      <c r="D58" s="7" t="s">
        <v>46</v>
      </c>
      <c r="G58" s="10">
        <v>15.439</v>
      </c>
    </row>
    <row r="59" spans="1:7" ht="21.75" customHeight="1">
      <c r="A59" s="6"/>
      <c r="B59" s="20" t="s">
        <v>40</v>
      </c>
      <c r="C59" s="13" t="str">
        <f t="shared" si="3"/>
        <v/>
      </c>
      <c r="D59" s="7" t="s">
        <v>47</v>
      </c>
      <c r="G59" s="10">
        <v>6.4142399999999999E-3</v>
      </c>
    </row>
    <row r="60" spans="1:7" ht="21.75" customHeight="1">
      <c r="A60" s="9"/>
      <c r="B60" s="21" t="s">
        <v>49</v>
      </c>
      <c r="C60" s="14" t="str">
        <f t="shared" si="3"/>
        <v/>
      </c>
      <c r="D60" s="9" t="s">
        <v>50</v>
      </c>
      <c r="E60" s="5" t="str">
        <f>HYPERLINK(F60,"Info")</f>
        <v>Info</v>
      </c>
      <c r="F60" s="10" t="s">
        <v>51</v>
      </c>
      <c r="G60" s="10">
        <v>4.0000000000000001E-3</v>
      </c>
    </row>
    <row r="61" spans="1:7" ht="21.75" customHeight="1">
      <c r="A61" s="9"/>
      <c r="B61" s="21" t="s">
        <v>52</v>
      </c>
      <c r="C61" s="14" t="str">
        <f t="shared" si="3"/>
        <v/>
      </c>
      <c r="D61" s="9" t="s">
        <v>53</v>
      </c>
      <c r="E61" s="5" t="str">
        <f>HYPERLINK(F61,"Info")</f>
        <v>Info</v>
      </c>
      <c r="F61" s="10" t="s">
        <v>54</v>
      </c>
      <c r="G61" s="10">
        <v>6.0000000000000001E-3</v>
      </c>
    </row>
    <row r="62" spans="1:7" ht="21.75" customHeight="1">
      <c r="A62" s="9"/>
      <c r="B62" s="21" t="s">
        <v>52</v>
      </c>
      <c r="C62" s="14" t="str">
        <f t="shared" si="3"/>
        <v/>
      </c>
      <c r="D62" s="9" t="s">
        <v>55</v>
      </c>
      <c r="E62" s="5" t="str">
        <f>HYPERLINK(F62,"Info")</f>
        <v>Info</v>
      </c>
      <c r="F62" s="10" t="s">
        <v>56</v>
      </c>
      <c r="G62" s="10">
        <v>69.12</v>
      </c>
    </row>
    <row r="63" spans="1:7" ht="21.75" customHeight="1" thickBot="1">
      <c r="A63" s="9"/>
      <c r="B63" s="21" t="s">
        <v>57</v>
      </c>
      <c r="C63" s="14" t="str">
        <f t="shared" si="3"/>
        <v/>
      </c>
      <c r="D63" s="9" t="s">
        <v>58</v>
      </c>
      <c r="E63" s="5" t="str">
        <f>HYPERLINK(F63,"Info")</f>
        <v>Info</v>
      </c>
      <c r="F63" s="10" t="s">
        <v>59</v>
      </c>
      <c r="G63" s="10">
        <v>0.46300000000000002</v>
      </c>
    </row>
    <row r="64" spans="1:7" s="4" customFormat="1" ht="42.75" customHeight="1" thickTop="1" thickBot="1">
      <c r="A64" s="29" t="s">
        <v>64</v>
      </c>
      <c r="B64" s="30"/>
      <c r="C64" s="31"/>
      <c r="D64" s="30"/>
      <c r="F64" s="11"/>
      <c r="G64" s="11"/>
    </row>
    <row r="65" spans="1:7" ht="21.75" customHeight="1" thickBot="1">
      <c r="A65" s="28"/>
      <c r="B65" s="19" t="s">
        <v>44</v>
      </c>
      <c r="C65" s="12" t="str">
        <f t="shared" ref="C65:C77" si="4">IF(ISNUMBER(tonnesCH4),tonnesCH4*G65,"")</f>
        <v/>
      </c>
      <c r="D65" s="1" t="s">
        <v>39</v>
      </c>
      <c r="G65" s="10">
        <v>28</v>
      </c>
    </row>
    <row r="66" spans="1:7" ht="21.75" customHeight="1">
      <c r="A66" s="6"/>
      <c r="B66" s="20" t="s">
        <v>40</v>
      </c>
      <c r="C66" s="13" t="str">
        <f t="shared" si="4"/>
        <v/>
      </c>
      <c r="D66" s="7" t="s">
        <v>38</v>
      </c>
      <c r="G66" s="10">
        <v>1470.3</v>
      </c>
    </row>
    <row r="67" spans="1:7" ht="21.75" customHeight="1">
      <c r="A67" s="6"/>
      <c r="B67" s="20" t="s">
        <v>40</v>
      </c>
      <c r="C67" s="13" t="str">
        <f t="shared" si="4"/>
        <v/>
      </c>
      <c r="D67" s="7" t="s">
        <v>41</v>
      </c>
      <c r="G67" s="10">
        <v>51921</v>
      </c>
    </row>
    <row r="68" spans="1:7" ht="21.75" customHeight="1">
      <c r="A68" s="6"/>
      <c r="B68" s="20" t="s">
        <v>40</v>
      </c>
      <c r="C68" s="13" t="str">
        <f t="shared" si="4"/>
        <v/>
      </c>
      <c r="D68" s="7" t="s">
        <v>42</v>
      </c>
      <c r="G68" s="10">
        <v>2204.6</v>
      </c>
    </row>
    <row r="69" spans="1:7" ht="21.75" customHeight="1">
      <c r="A69" s="6"/>
      <c r="B69" s="20" t="s">
        <v>40</v>
      </c>
      <c r="C69" s="13" t="str">
        <f t="shared" si="4"/>
        <v/>
      </c>
      <c r="D69" s="7" t="s">
        <v>65</v>
      </c>
      <c r="G69" s="10">
        <v>1.1023000000000001</v>
      </c>
    </row>
    <row r="70" spans="1:7" ht="21.75" customHeight="1">
      <c r="A70" s="6"/>
      <c r="B70" s="20" t="s">
        <v>40</v>
      </c>
      <c r="C70" s="13" t="str">
        <f t="shared" si="4"/>
        <v/>
      </c>
      <c r="D70" s="7" t="s">
        <v>33</v>
      </c>
      <c r="G70" s="10">
        <v>52679867</v>
      </c>
    </row>
    <row r="71" spans="1:7" ht="21.75" customHeight="1">
      <c r="A71" s="6"/>
      <c r="B71" s="20" t="s">
        <v>40</v>
      </c>
      <c r="C71" s="13" t="str">
        <f t="shared" si="4"/>
        <v/>
      </c>
      <c r="D71" s="7" t="s">
        <v>45</v>
      </c>
      <c r="G71" s="10">
        <v>55577</v>
      </c>
    </row>
    <row r="72" spans="1:7" ht="21.75" customHeight="1">
      <c r="A72" s="6"/>
      <c r="B72" s="20" t="s">
        <v>40</v>
      </c>
      <c r="C72" s="13" t="str">
        <f t="shared" si="4"/>
        <v/>
      </c>
      <c r="D72" s="7" t="s">
        <v>46</v>
      </c>
      <c r="G72" s="10">
        <v>15439</v>
      </c>
    </row>
    <row r="73" spans="1:7" ht="21.75" customHeight="1">
      <c r="A73" s="6"/>
      <c r="B73" s="20" t="s">
        <v>40</v>
      </c>
      <c r="C73" s="13" t="str">
        <f t="shared" si="4"/>
        <v/>
      </c>
      <c r="D73" s="7" t="s">
        <v>47</v>
      </c>
      <c r="G73" s="10">
        <v>6.4142400000000004</v>
      </c>
    </row>
    <row r="74" spans="1:7" ht="21.75" customHeight="1">
      <c r="A74" s="9"/>
      <c r="B74" s="21" t="s">
        <v>49</v>
      </c>
      <c r="C74" s="14" t="str">
        <f t="shared" si="4"/>
        <v/>
      </c>
      <c r="D74" s="9" t="s">
        <v>50</v>
      </c>
      <c r="E74" s="5" t="str">
        <f>HYPERLINK(F74,"Info")</f>
        <v>Info</v>
      </c>
      <c r="F74" s="10" t="s">
        <v>51</v>
      </c>
      <c r="G74" s="10">
        <v>3.5</v>
      </c>
    </row>
    <row r="75" spans="1:7" ht="21.75" customHeight="1">
      <c r="A75" s="9"/>
      <c r="B75" s="21" t="s">
        <v>52</v>
      </c>
      <c r="C75" s="14" t="str">
        <f t="shared" si="4"/>
        <v/>
      </c>
      <c r="D75" s="9" t="s">
        <v>53</v>
      </c>
      <c r="E75" s="5" t="str">
        <f>HYPERLINK(F75,"Info")</f>
        <v>Info</v>
      </c>
      <c r="F75" s="10" t="s">
        <v>54</v>
      </c>
      <c r="G75" s="10">
        <v>6.2</v>
      </c>
    </row>
    <row r="76" spans="1:7" ht="21.75" customHeight="1">
      <c r="A76" s="9"/>
      <c r="B76" s="21" t="s">
        <v>52</v>
      </c>
      <c r="C76" s="14" t="str">
        <f t="shared" si="4"/>
        <v/>
      </c>
      <c r="D76" s="9" t="s">
        <v>55</v>
      </c>
      <c r="E76" s="5" t="str">
        <f>HYPERLINK(F76,"Info")</f>
        <v>Info</v>
      </c>
      <c r="F76" s="10" t="s">
        <v>56</v>
      </c>
      <c r="G76" s="10">
        <v>71424</v>
      </c>
    </row>
    <row r="77" spans="1:7" ht="21.75" customHeight="1" thickBot="1">
      <c r="A77" s="9"/>
      <c r="B77" s="21" t="s">
        <v>57</v>
      </c>
      <c r="C77" s="14" t="str">
        <f t="shared" si="4"/>
        <v/>
      </c>
      <c r="D77" s="9" t="s">
        <v>58</v>
      </c>
      <c r="E77" s="5" t="str">
        <f>HYPERLINK(F77,"Info")</f>
        <v>Info</v>
      </c>
      <c r="F77" s="10" t="s">
        <v>59</v>
      </c>
      <c r="G77" s="10">
        <v>463</v>
      </c>
    </row>
    <row r="78" spans="1:7" s="4" customFormat="1" ht="42.75" customHeight="1" thickTop="1" thickBot="1">
      <c r="A78" s="29" t="s">
        <v>66</v>
      </c>
      <c r="B78" s="30"/>
      <c r="C78" s="31"/>
      <c r="D78" s="30"/>
      <c r="F78" s="11"/>
      <c r="G78" s="11"/>
    </row>
    <row r="79" spans="1:7" ht="21.75" customHeight="1" thickBot="1">
      <c r="A79" s="28"/>
      <c r="B79" s="19" t="s">
        <v>67</v>
      </c>
      <c r="C79" s="12" t="str">
        <f t="shared" ref="C79:C90" si="5">IF(ISNUMBER(tonsCH4),tonsCH4*G79,"")</f>
        <v/>
      </c>
      <c r="D79" s="1" t="s">
        <v>39</v>
      </c>
      <c r="G79" s="10">
        <v>25.401488000000001</v>
      </c>
    </row>
    <row r="80" spans="1:7" ht="21.75" customHeight="1">
      <c r="A80" s="6"/>
      <c r="B80" s="20" t="s">
        <v>40</v>
      </c>
      <c r="C80" s="13" t="str">
        <f t="shared" si="5"/>
        <v/>
      </c>
      <c r="D80" s="7" t="s">
        <v>38</v>
      </c>
      <c r="G80" s="10">
        <v>1333.8</v>
      </c>
    </row>
    <row r="81" spans="1:7" ht="21.75" customHeight="1">
      <c r="A81" s="6"/>
      <c r="B81" s="20" t="s">
        <v>40</v>
      </c>
      <c r="C81" s="13" t="str">
        <f t="shared" si="5"/>
        <v/>
      </c>
      <c r="D81" s="7" t="s">
        <v>43</v>
      </c>
      <c r="G81" s="10">
        <v>907.19</v>
      </c>
    </row>
    <row r="82" spans="1:7" ht="21.75" customHeight="1">
      <c r="A82" s="6"/>
      <c r="B82" s="20" t="s">
        <v>40</v>
      </c>
      <c r="C82" s="13" t="str">
        <f t="shared" si="5"/>
        <v/>
      </c>
      <c r="D82" s="7" t="s">
        <v>44</v>
      </c>
      <c r="G82" s="10">
        <v>0.90719000000000005</v>
      </c>
    </row>
    <row r="83" spans="1:7" ht="21.75" customHeight="1">
      <c r="A83" s="6"/>
      <c r="B83" s="20" t="s">
        <v>40</v>
      </c>
      <c r="C83" s="13" t="str">
        <f t="shared" si="5"/>
        <v/>
      </c>
      <c r="D83" s="7" t="s">
        <v>33</v>
      </c>
      <c r="G83" s="10">
        <v>47790862</v>
      </c>
    </row>
    <row r="84" spans="1:7" ht="21.75" customHeight="1">
      <c r="A84" s="6"/>
      <c r="B84" s="20" t="s">
        <v>40</v>
      </c>
      <c r="C84" s="13" t="str">
        <f t="shared" si="5"/>
        <v/>
      </c>
      <c r="D84" s="7" t="s">
        <v>45</v>
      </c>
      <c r="G84" s="10">
        <v>50419</v>
      </c>
    </row>
    <row r="85" spans="1:7" ht="21.75" customHeight="1">
      <c r="A85" s="6"/>
      <c r="B85" s="20" t="s">
        <v>40</v>
      </c>
      <c r="C85" s="13" t="str">
        <f t="shared" si="5"/>
        <v/>
      </c>
      <c r="D85" s="7" t="s">
        <v>46</v>
      </c>
      <c r="G85" s="10">
        <v>14006</v>
      </c>
    </row>
    <row r="86" spans="1:7" ht="21.75" customHeight="1">
      <c r="A86" s="6"/>
      <c r="B86" s="20" t="s">
        <v>40</v>
      </c>
      <c r="C86" s="13" t="str">
        <f t="shared" si="5"/>
        <v/>
      </c>
      <c r="D86" s="7" t="s">
        <v>47</v>
      </c>
      <c r="G86" s="10">
        <v>5.8191839999999999</v>
      </c>
    </row>
    <row r="87" spans="1:7" ht="21.75" customHeight="1">
      <c r="A87" s="9"/>
      <c r="B87" s="21" t="s">
        <v>49</v>
      </c>
      <c r="C87" s="14" t="str">
        <f t="shared" si="5"/>
        <v/>
      </c>
      <c r="D87" s="9" t="s">
        <v>50</v>
      </c>
      <c r="E87" s="5" t="str">
        <f>HYPERLINK(F87,"Info")</f>
        <v>Info</v>
      </c>
      <c r="F87" s="10" t="s">
        <v>51</v>
      </c>
      <c r="G87" s="10">
        <v>3.2</v>
      </c>
    </row>
    <row r="88" spans="1:7" ht="21.75" customHeight="1">
      <c r="A88" s="9"/>
      <c r="B88" s="21" t="s">
        <v>52</v>
      </c>
      <c r="C88" s="14" t="str">
        <f t="shared" si="5"/>
        <v/>
      </c>
      <c r="D88" s="9" t="s">
        <v>53</v>
      </c>
      <c r="E88" s="5" t="str">
        <f>HYPERLINK(F88,"Info")</f>
        <v>Info</v>
      </c>
      <c r="F88" s="10" t="s">
        <v>54</v>
      </c>
      <c r="G88" s="10">
        <v>5.7</v>
      </c>
    </row>
    <row r="89" spans="1:7" ht="21.75" customHeight="1">
      <c r="A89" s="9"/>
      <c r="B89" s="21" t="s">
        <v>52</v>
      </c>
      <c r="C89" s="14" t="str">
        <f t="shared" si="5"/>
        <v/>
      </c>
      <c r="D89" s="9" t="s">
        <v>55</v>
      </c>
      <c r="E89" s="5" t="str">
        <f>HYPERLINK(F89,"Info")</f>
        <v>Info</v>
      </c>
      <c r="F89" s="10" t="s">
        <v>56</v>
      </c>
      <c r="G89" s="10">
        <v>65664</v>
      </c>
    </row>
    <row r="90" spans="1:7" ht="21.75" customHeight="1" thickBot="1">
      <c r="A90" s="9"/>
      <c r="B90" s="21" t="s">
        <v>57</v>
      </c>
      <c r="C90" s="14" t="str">
        <f t="shared" si="5"/>
        <v/>
      </c>
      <c r="D90" s="9" t="s">
        <v>58</v>
      </c>
      <c r="E90" s="5" t="str">
        <f>HYPERLINK(F90,"Info")</f>
        <v>Info</v>
      </c>
      <c r="F90" s="10" t="s">
        <v>59</v>
      </c>
      <c r="G90" s="10">
        <v>420</v>
      </c>
    </row>
    <row r="91" spans="1:7" s="4" customFormat="1" ht="42.75" customHeight="1" thickTop="1" thickBot="1">
      <c r="A91" s="29" t="s">
        <v>68</v>
      </c>
      <c r="B91" s="30"/>
      <c r="C91" s="31"/>
      <c r="D91" s="30"/>
      <c r="F91" s="11"/>
      <c r="G91" s="11"/>
    </row>
    <row r="92" spans="1:7" ht="21.75" customHeight="1" thickBot="1">
      <c r="A92" s="28"/>
      <c r="B92" s="19" t="s">
        <v>33</v>
      </c>
      <c r="C92" s="12" t="str">
        <f t="shared" ref="C92:C100" si="6">IF(ISNUMBER(btu),btu*G92,"")</f>
        <v/>
      </c>
      <c r="D92" s="1" t="s">
        <v>39</v>
      </c>
      <c r="G92" s="10">
        <v>5.3140640000000004E-7</v>
      </c>
    </row>
    <row r="93" spans="1:7" ht="21.75" customHeight="1">
      <c r="A93" s="6"/>
      <c r="B93" s="20" t="s">
        <v>40</v>
      </c>
      <c r="C93" s="13" t="str">
        <f t="shared" si="6"/>
        <v/>
      </c>
      <c r="D93" s="7" t="s">
        <v>38</v>
      </c>
      <c r="G93" s="10">
        <v>2.7909999999999999E-5</v>
      </c>
    </row>
    <row r="94" spans="1:7" ht="21.75" customHeight="1">
      <c r="A94" s="6"/>
      <c r="B94" s="20" t="s">
        <v>40</v>
      </c>
      <c r="C94" s="13" t="str">
        <f t="shared" si="6"/>
        <v/>
      </c>
      <c r="D94" s="7" t="s">
        <v>41</v>
      </c>
      <c r="G94" s="10">
        <v>9.8999999999999999E-4</v>
      </c>
    </row>
    <row r="95" spans="1:7" ht="21.75" customHeight="1">
      <c r="A95" s="6"/>
      <c r="B95" s="20" t="s">
        <v>40</v>
      </c>
      <c r="C95" s="13" t="str">
        <f t="shared" si="6"/>
        <v/>
      </c>
      <c r="D95" s="7" t="s">
        <v>42</v>
      </c>
      <c r="G95" s="10">
        <v>4.18E-5</v>
      </c>
    </row>
    <row r="96" spans="1:7" ht="21.75" customHeight="1">
      <c r="A96" s="6"/>
      <c r="B96" s="20" t="s">
        <v>40</v>
      </c>
      <c r="C96" s="13" t="str">
        <f t="shared" si="6"/>
        <v/>
      </c>
      <c r="D96" s="7" t="s">
        <v>29</v>
      </c>
      <c r="G96" s="10">
        <v>1.9000000000000001E-5</v>
      </c>
    </row>
    <row r="97" spans="1:7" ht="21.75" customHeight="1">
      <c r="A97" s="6"/>
      <c r="B97" s="20" t="s">
        <v>40</v>
      </c>
      <c r="C97" s="13" t="str">
        <f t="shared" si="6"/>
        <v/>
      </c>
      <c r="D97" s="7" t="s">
        <v>34</v>
      </c>
      <c r="G97" s="10">
        <v>1055</v>
      </c>
    </row>
    <row r="98" spans="1:7" ht="21.75" customHeight="1">
      <c r="A98" s="6"/>
      <c r="B98" s="20" t="s">
        <v>40</v>
      </c>
      <c r="C98" s="13" t="str">
        <f t="shared" si="6"/>
        <v/>
      </c>
      <c r="D98" s="7" t="s">
        <v>46</v>
      </c>
      <c r="G98" s="10">
        <v>2.9310000000000002E-4</v>
      </c>
    </row>
    <row r="99" spans="1:7" ht="21.75" customHeight="1">
      <c r="A99" s="6"/>
      <c r="B99" s="20" t="s">
        <v>40</v>
      </c>
      <c r="C99" s="13" t="str">
        <f t="shared" si="6"/>
        <v/>
      </c>
      <c r="D99" s="7" t="s">
        <v>69</v>
      </c>
      <c r="G99" s="10">
        <v>4.4632E-4</v>
      </c>
    </row>
    <row r="100" spans="1:7" ht="21.75" customHeight="1" thickBot="1">
      <c r="A100" s="6"/>
      <c r="B100" s="20" t="s">
        <v>40</v>
      </c>
      <c r="C100" s="13" t="str">
        <f t="shared" si="6"/>
        <v/>
      </c>
      <c r="D100" s="7" t="s">
        <v>70</v>
      </c>
      <c r="G100" s="10">
        <v>1.2174400000000001E-4</v>
      </c>
    </row>
    <row r="101" spans="1:7" ht="21.75" customHeight="1" thickBot="1">
      <c r="A101" s="28"/>
      <c r="B101" s="19" t="s">
        <v>71</v>
      </c>
      <c r="C101" s="12" t="str">
        <f>IF(ISNUMBER(mmBtu),mmBtu*G101,"")</f>
        <v/>
      </c>
      <c r="D101" s="1" t="s">
        <v>39</v>
      </c>
      <c r="G101" s="10">
        <v>0.53140640000000006</v>
      </c>
    </row>
    <row r="102" spans="1:7" ht="21.75" customHeight="1">
      <c r="A102" s="9"/>
      <c r="B102" s="21" t="s">
        <v>49</v>
      </c>
      <c r="C102" s="14" t="str">
        <f>IF(ISNUMBER(mmBtu),mmBtu*G102,"")</f>
        <v/>
      </c>
      <c r="D102" s="9" t="s">
        <v>50</v>
      </c>
      <c r="E102" s="5" t="str">
        <f>HYPERLINK(F102,"Info")</f>
        <v>Info</v>
      </c>
      <c r="F102" s="10" t="s">
        <v>51</v>
      </c>
      <c r="G102" s="10">
        <v>7.0000000000000001E-3</v>
      </c>
    </row>
    <row r="103" spans="1:7" ht="21.75" customHeight="1">
      <c r="A103" s="9"/>
      <c r="B103" s="21" t="s">
        <v>52</v>
      </c>
      <c r="C103" s="14" t="str">
        <f>IF(ISNUMBER(mmBtu),mmBtu*G103,"")</f>
        <v/>
      </c>
      <c r="D103" s="9" t="s">
        <v>53</v>
      </c>
      <c r="E103" s="5" t="str">
        <f>HYPERLINK(F103,"Info")</f>
        <v>Info</v>
      </c>
      <c r="F103" s="10" t="s">
        <v>54</v>
      </c>
      <c r="G103" s="10">
        <v>1.20531342679968E-2</v>
      </c>
    </row>
    <row r="104" spans="1:7" ht="21.75" customHeight="1">
      <c r="A104" s="9"/>
      <c r="B104" s="21" t="s">
        <v>52</v>
      </c>
      <c r="C104" s="14" t="str">
        <f>IF(ISNUMBER(mmBtu),mmBtu*G104,"")</f>
        <v/>
      </c>
      <c r="D104" s="9" t="s">
        <v>55</v>
      </c>
      <c r="E104" s="5" t="str">
        <f>HYPERLINK(F104,"Info")</f>
        <v>Info</v>
      </c>
      <c r="F104" s="10" t="s">
        <v>56</v>
      </c>
      <c r="G104" s="10">
        <v>138.85210676732314</v>
      </c>
    </row>
    <row r="105" spans="1:7" ht="21.75" customHeight="1" thickBot="1">
      <c r="A105" s="9"/>
      <c r="B105" s="21" t="s">
        <v>57</v>
      </c>
      <c r="C105" s="14" t="str">
        <f>IF(ISNUMBER(mmBtu),mmBtu*G105,"")</f>
        <v/>
      </c>
      <c r="D105" s="9" t="s">
        <v>58</v>
      </c>
      <c r="E105" s="5" t="str">
        <f>HYPERLINK(F105,"Info")</f>
        <v>Info</v>
      </c>
      <c r="F105" s="10" t="s">
        <v>59</v>
      </c>
      <c r="G105" s="10">
        <v>0.90900000000000003</v>
      </c>
    </row>
    <row r="106" spans="1:7" s="4" customFormat="1" ht="42.75" customHeight="1" thickTop="1" thickBot="1">
      <c r="A106" s="29" t="s">
        <v>72</v>
      </c>
      <c r="B106" s="30"/>
      <c r="C106" s="31"/>
      <c r="D106" s="30"/>
      <c r="F106" s="11"/>
      <c r="G106" s="11"/>
    </row>
    <row r="107" spans="1:7" ht="21.75" customHeight="1" thickBot="1">
      <c r="A107" s="28"/>
      <c r="B107" s="19" t="s">
        <v>45</v>
      </c>
      <c r="C107" s="12" t="str">
        <f t="shared" ref="C107:C118" si="7">IF(ISNUMBER(mj),mj*G107,"")</f>
        <v/>
      </c>
      <c r="D107" s="1" t="s">
        <v>39</v>
      </c>
      <c r="G107" s="10">
        <v>4.2313600000000001E-4</v>
      </c>
    </row>
    <row r="108" spans="1:7" ht="21.75" customHeight="1">
      <c r="A108" s="6"/>
      <c r="B108" s="20" t="s">
        <v>40</v>
      </c>
      <c r="C108" s="13" t="str">
        <f t="shared" si="7"/>
        <v/>
      </c>
      <c r="D108" s="7" t="s">
        <v>38</v>
      </c>
      <c r="G108" s="10">
        <v>2.6450000000000001E-2</v>
      </c>
    </row>
    <row r="109" spans="1:7" ht="21.75" customHeight="1">
      <c r="A109" s="6"/>
      <c r="B109" s="20" t="s">
        <v>40</v>
      </c>
      <c r="C109" s="13" t="str">
        <f t="shared" si="7"/>
        <v/>
      </c>
      <c r="D109" s="7" t="s">
        <v>41</v>
      </c>
      <c r="G109" s="10">
        <v>0.93420000000000003</v>
      </c>
    </row>
    <row r="110" spans="1:7" ht="21.75" customHeight="1">
      <c r="A110" s="6"/>
      <c r="B110" s="20" t="s">
        <v>40</v>
      </c>
      <c r="C110" s="13" t="str">
        <f t="shared" si="7"/>
        <v/>
      </c>
      <c r="D110" s="7" t="s">
        <v>42</v>
      </c>
      <c r="G110" s="10">
        <v>3.9699999999999999E-2</v>
      </c>
    </row>
    <row r="111" spans="1:7" ht="21.75" customHeight="1">
      <c r="A111" s="6"/>
      <c r="B111" s="20" t="s">
        <v>40</v>
      </c>
      <c r="C111" s="13" t="str">
        <f t="shared" si="7"/>
        <v/>
      </c>
      <c r="D111" s="7" t="s">
        <v>44</v>
      </c>
      <c r="G111" s="10">
        <v>1.8E-5</v>
      </c>
    </row>
    <row r="112" spans="1:7" ht="21.75" customHeight="1">
      <c r="A112" s="6"/>
      <c r="B112" s="20" t="s">
        <v>40</v>
      </c>
      <c r="C112" s="13" t="str">
        <f t="shared" si="7"/>
        <v/>
      </c>
      <c r="D112" s="7" t="s">
        <v>33</v>
      </c>
      <c r="G112" s="10">
        <v>948</v>
      </c>
    </row>
    <row r="113" spans="1:7" ht="21.75" customHeight="1">
      <c r="A113" s="6"/>
      <c r="B113" s="20" t="s">
        <v>40</v>
      </c>
      <c r="C113" s="13" t="str">
        <f t="shared" si="7"/>
        <v/>
      </c>
      <c r="D113" s="7" t="s">
        <v>46</v>
      </c>
      <c r="G113" s="10">
        <v>0.27779999999999999</v>
      </c>
    </row>
    <row r="114" spans="1:7" ht="21.75" customHeight="1">
      <c r="A114" s="6"/>
      <c r="B114" s="20" t="s">
        <v>40</v>
      </c>
      <c r="C114" s="13" t="str">
        <f t="shared" si="7"/>
        <v/>
      </c>
      <c r="D114" s="7" t="s">
        <v>47</v>
      </c>
      <c r="G114" s="10">
        <v>1.1535999999999999E-4</v>
      </c>
    </row>
    <row r="115" spans="1:7" ht="21.75" customHeight="1">
      <c r="A115" s="9"/>
      <c r="B115" s="21" t="s">
        <v>49</v>
      </c>
      <c r="C115" s="14" t="str">
        <f t="shared" si="7"/>
        <v/>
      </c>
      <c r="D115" s="9" t="s">
        <v>50</v>
      </c>
      <c r="E115" s="5" t="str">
        <f>HYPERLINK(F115,"Info")</f>
        <v>Info</v>
      </c>
      <c r="F115" s="10" t="s">
        <v>51</v>
      </c>
      <c r="G115" s="10">
        <v>6.9999999999999999E-6</v>
      </c>
    </row>
    <row r="116" spans="1:7" ht="21.75" customHeight="1">
      <c r="A116" s="9"/>
      <c r="B116" s="21" t="s">
        <v>52</v>
      </c>
      <c r="C116" s="14" t="str">
        <f t="shared" si="7"/>
        <v/>
      </c>
      <c r="D116" s="9" t="s">
        <v>53</v>
      </c>
      <c r="E116" s="5" t="str">
        <f>HYPERLINK(F116,"Info")</f>
        <v>Info</v>
      </c>
      <c r="F116" s="10" t="s">
        <v>54</v>
      </c>
      <c r="G116" s="10">
        <v>1.27210730655163E-5</v>
      </c>
    </row>
    <row r="117" spans="1:7" ht="21.75" customHeight="1">
      <c r="A117" s="9"/>
      <c r="B117" s="21" t="s">
        <v>52</v>
      </c>
      <c r="C117" s="14" t="str">
        <f t="shared" si="7"/>
        <v/>
      </c>
      <c r="D117" s="9" t="s">
        <v>55</v>
      </c>
      <c r="E117" s="5" t="str">
        <f>HYPERLINK(F117,"Info")</f>
        <v>Info</v>
      </c>
      <c r="F117" s="10" t="s">
        <v>56</v>
      </c>
      <c r="G117" s="10">
        <v>0.14654676171474779</v>
      </c>
    </row>
    <row r="118" spans="1:7" ht="21.75" customHeight="1">
      <c r="A118" s="9"/>
      <c r="B118" s="21" t="s">
        <v>57</v>
      </c>
      <c r="C118" s="14" t="str">
        <f t="shared" si="7"/>
        <v/>
      </c>
      <c r="D118" s="9" t="s">
        <v>58</v>
      </c>
      <c r="E118" s="5" t="str">
        <f>HYPERLINK(F118,"Info")</f>
        <v>Info</v>
      </c>
      <c r="F118" s="10" t="s">
        <v>59</v>
      </c>
      <c r="G118" s="10">
        <v>8.5999999999999998E-4</v>
      </c>
    </row>
  </sheetData>
  <sheetProtection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53498b-e51d-462c-aad5-66260f185408">
      <Terms xmlns="http://schemas.microsoft.com/office/infopath/2007/PartnerControls"/>
    </lcf76f155ced4ddcb4097134ff3c332f>
    <TaxCatchAll xmlns="68985ec5-67eb-4c09-803e-7ce6943d26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9FF2CC0E6977943A74C8C0199084B56" ma:contentTypeVersion="12" ma:contentTypeDescription="Create a new document." ma:contentTypeScope="" ma:versionID="9f3a27cca51d5c0763567ff2825d1880">
  <xsd:schema xmlns:xsd="http://www.w3.org/2001/XMLSchema" xmlns:xs="http://www.w3.org/2001/XMLSchema" xmlns:p="http://schemas.microsoft.com/office/2006/metadata/properties" xmlns:ns2="7653498b-e51d-462c-aad5-66260f185408" xmlns:ns3="68985ec5-67eb-4c09-803e-7ce6943d26d0" targetNamespace="http://schemas.microsoft.com/office/2006/metadata/properties" ma:root="true" ma:fieldsID="9a75c9ba4ce5f8f658a4362c318f801a" ns2:_="" ns3:_="">
    <xsd:import namespace="7653498b-e51d-462c-aad5-66260f185408"/>
    <xsd:import namespace="68985ec5-67eb-4c09-803e-7ce6943d2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53498b-e51d-462c-aad5-66260f1854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fb2afa-0461-4a25-b7e7-e28982f86d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985ec5-67eb-4c09-803e-7ce6943d26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187517-5498-4259-9028-0dfbb1bfb89c}" ma:internalName="TaxCatchAll" ma:showField="CatchAllData" ma:web="68985ec5-67eb-4c09-803e-7ce6943d26d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13A04-D10A-4D89-A0AF-CC72E41B6C82}"/>
</file>

<file path=customXml/itemProps2.xml><?xml version="1.0" encoding="utf-8"?>
<ds:datastoreItem xmlns:ds="http://schemas.openxmlformats.org/officeDocument/2006/customXml" ds:itemID="{B4DD91A0-47DD-4EFC-90EA-3A94F76E838B}"/>
</file>

<file path=customXml/itemProps3.xml><?xml version="1.0" encoding="utf-8"?>
<ds:datastoreItem xmlns:ds="http://schemas.openxmlformats.org/officeDocument/2006/customXml" ds:itemID="{E879D637-8D88-4D3A-8F76-8C9C7DFCDE74}"/>
</file>

<file path=customXml/itemProps4.xml><?xml version="1.0" encoding="utf-8"?>
<ds:datastoreItem xmlns:ds="http://schemas.openxmlformats.org/officeDocument/2006/customXml" ds:itemID="{D676443A-6B9A-453A-95E5-50B15B2D49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Mine Methane Units Converter</dc:title>
  <dc:subject/>
  <dc:creator>CMOP</dc:creator>
  <cp:keywords/>
  <dc:description/>
  <cp:lastModifiedBy>Roshchanka, Volha</cp:lastModifiedBy>
  <cp:revision/>
  <dcterms:created xsi:type="dcterms:W3CDTF">2025-05-23T15:22:09Z</dcterms:created>
  <dcterms:modified xsi:type="dcterms:W3CDTF">2025-05-23T21:50:04Z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0x010100E9FF2CC0E6977943A74C8C0199084B56</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